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/>
  <bookViews>
    <workbookView xWindow="240" yWindow="105" windowWidth="14805" windowHeight="8010"/>
  </bookViews>
  <sheets>
    <sheet name="Input Page" sheetId="4" r:id="rId1"/>
    <sheet name="Model" sheetId="1" r:id="rId2"/>
    <sheet name="Solution" sheetId="3" r:id="rId3"/>
    <sheet name="References" sheetId="2" r:id="rId4"/>
  </sheets>
  <definedNames>
    <definedName name="DisasterSelection" localSheetId="0">'Input Page'!$B$17:$B$27</definedName>
    <definedName name="DisasterSelection">Model!$A$20:$A$30</definedName>
    <definedName name="None">Model!$G$10:$G$12</definedName>
    <definedName name="solver_adj" localSheetId="1" hidden="1">Model!$R$50:$R$102</definedName>
    <definedName name="solver_cct" localSheetId="1" hidden="1">20</definedName>
    <definedName name="solver_cgt" localSheetId="1" hidden="1">1</definedName>
    <definedName name="solver_cir2" localSheetId="1" hidden="1">1</definedName>
    <definedName name="solver_cir4" localSheetId="1" hidden="1">1</definedName>
    <definedName name="solver_con1" localSheetId="1" hidden="1">"Quantity Limit Constraint"</definedName>
    <definedName name="solver_con2" localSheetId="1" hidden="1">"Quantity integer"</definedName>
    <definedName name="solver_con3" localSheetId="1" hidden="1">"Quantity non-negative"</definedName>
    <definedName name="solver_con4" localSheetId="1" hidden="1">"Total weight constraint"</definedName>
    <definedName name="solver_cvg" localSheetId="0" hidden="1">0.0001</definedName>
    <definedName name="solver_cvg" localSheetId="1" hidden="1">0.0001</definedName>
    <definedName name="solver_dia" localSheetId="1" hidden="1">1</definedName>
    <definedName name="solver_drv" localSheetId="0" hidden="1">1</definedName>
    <definedName name="solver_drv" localSheetId="1" hidden="1">1</definedName>
    <definedName name="solver_dua" localSheetId="1" hidden="1">0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fns" localSheetId="1" hidden="1">0</definedName>
    <definedName name="solver_gct" localSheetId="1" hidden="1">20</definedName>
    <definedName name="solver_gop" localSheetId="1" hidden="1">1</definedName>
    <definedName name="solver_ibd" localSheetId="0" hidden="1">2</definedName>
    <definedName name="solver_ibd" localSheetId="1" hidden="1">0</definedName>
    <definedName name="solver_itr" localSheetId="0" hidden="1">1000</definedName>
    <definedName name="solver_itr" localSheetId="1" hidden="1">1000</definedName>
    <definedName name="solver_lhs1" localSheetId="1" hidden="1">Model!$R$50:$R$102</definedName>
    <definedName name="solver_lhs2" localSheetId="1" hidden="1">Model!$R$50:$R$102</definedName>
    <definedName name="solver_lhs3" localSheetId="1" hidden="1">Model!$R$50:$R$102</definedName>
    <definedName name="solver_lhs4" localSheetId="1" hidden="1">Model!$U$108</definedName>
    <definedName name="solver_lin" localSheetId="0" hidden="1">2</definedName>
    <definedName name="solver_lin" localSheetId="1" hidden="1">2</definedName>
    <definedName name="solver_loc" localSheetId="1" hidden="1">4</definedName>
    <definedName name="solver_lva" localSheetId="0" hidden="1">2</definedName>
    <definedName name="solver_lva" localSheetId="1" hidden="1">0</definedName>
    <definedName name="solver_mip" localSheetId="0" hidden="1">1000</definedName>
    <definedName name="solver_mip" localSheetId="1" hidden="1">5000</definedName>
    <definedName name="solver_mni" localSheetId="1" hidden="1">30</definedName>
    <definedName name="solver_mrt" localSheetId="1" hidden="1">0.075</definedName>
    <definedName name="solver_msl" localSheetId="1" hidden="1">0</definedName>
    <definedName name="solver_neg" localSheetId="0" hidden="1">2</definedName>
    <definedName name="solver_neg" localSheetId="1" hidden="1">1</definedName>
    <definedName name="solver_nod" localSheetId="0" hidden="1">1000</definedName>
    <definedName name="solver_nod" localSheetId="1" hidden="1">5000</definedName>
    <definedName name="solver_num" localSheetId="0" hidden="1">0</definedName>
    <definedName name="solver_num" localSheetId="1" hidden="1">4</definedName>
    <definedName name="solver_nwt" localSheetId="0" hidden="1">1</definedName>
    <definedName name="solver_nwt" localSheetId="1" hidden="1">1</definedName>
    <definedName name="solver_ofx" localSheetId="0" hidden="1">2</definedName>
    <definedName name="solver_ofx" localSheetId="1" hidden="1">0</definedName>
    <definedName name="solver_opt" localSheetId="1" hidden="1">Model!$O$9</definedName>
    <definedName name="solver_phr" localSheetId="1" hidden="1">0</definedName>
    <definedName name="solver_piv" localSheetId="1" hidden="1">0.000001</definedName>
    <definedName name="solver_pre" localSheetId="0" hidden="1">0.000001</definedName>
    <definedName name="solver_pre" localSheetId="1" hidden="1">0.000001</definedName>
    <definedName name="solver_pro" localSheetId="0" hidden="1">2</definedName>
    <definedName name="solver_pro" localSheetId="1" hidden="1">0</definedName>
    <definedName name="solver_psi" localSheetId="1" hidden="1">0</definedName>
    <definedName name="solver_rbv" localSheetId="1" hidden="1">1</definedName>
    <definedName name="solver_red" localSheetId="1" hidden="1">0.000001</definedName>
    <definedName name="solver_rel1" localSheetId="1" hidden="1">1</definedName>
    <definedName name="solver_rel2" localSheetId="1" hidden="1">4</definedName>
    <definedName name="solver_rel3" localSheetId="1" hidden="1">3</definedName>
    <definedName name="solver_rel4" localSheetId="1" hidden="1">1</definedName>
    <definedName name="solver_reo" localSheetId="0" hidden="1">2</definedName>
    <definedName name="solver_rep" localSheetId="0" hidden="1">2</definedName>
    <definedName name="solver_rep" localSheetId="1" hidden="1">0</definedName>
    <definedName name="solver_rhs1" localSheetId="1" hidden="1">Model!$S$50:$S$102</definedName>
    <definedName name="solver_rhs2" localSheetId="1" hidden="1">"="</definedName>
    <definedName name="solver_rhs3" localSheetId="1" hidden="1">0</definedName>
    <definedName name="solver_rhs4" localSheetId="1" hidden="1">Model!$U$111</definedName>
    <definedName name="solver_rlx" localSheetId="0" hidden="1">2</definedName>
    <definedName name="solver_rlx" localSheetId="1" hidden="1">0</definedName>
    <definedName name="solver_scl" localSheetId="0" hidden="1">2</definedName>
    <definedName name="solver_scl" localSheetId="1" hidden="1">0</definedName>
    <definedName name="solver_sho" localSheetId="0" hidden="1">2</definedName>
    <definedName name="solver_sho" localSheetId="1" hidden="1">0</definedName>
    <definedName name="solver_ssz" localSheetId="1" hidden="1">0</definedName>
    <definedName name="solver_std" localSheetId="0" hidden="1">0</definedName>
    <definedName name="solver_tim" localSheetId="0" hidden="1">100</definedName>
    <definedName name="solver_tim" localSheetId="1" hidden="1">100</definedName>
    <definedName name="solver_tms" localSheetId="1" hidden="1">0</definedName>
    <definedName name="solver_tol" localSheetId="0" hidden="1">0.05</definedName>
    <definedName name="solver_tol" localSheetId="1" hidden="1">0.05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  <definedName name="solver_var" localSheetId="1" hidden="1">" "</definedName>
    <definedName name="solver_ver" localSheetId="0" hidden="1">2</definedName>
    <definedName name="solver_ver" localSheetId="1" hidden="1">7</definedName>
    <definedName name="solver_vir" localSheetId="1" hidden="1">1</definedName>
    <definedName name="solver_vol" localSheetId="1" hidden="1">0</definedName>
    <definedName name="Tactic" localSheetId="0">'Input Page'!$K$8:$K$10</definedName>
    <definedName name="Tactic">Model!$G$10:$G$12</definedName>
    <definedName name="Tactic1">Model!$G$10:$G$12</definedName>
    <definedName name="Tactics">Model!$G$10:$G$13</definedName>
  </definedNames>
  <calcPr calcId="125725"/>
</workbook>
</file>

<file path=xl/calcChain.xml><?xml version="1.0" encoding="utf-8"?>
<calcChain xmlns="http://schemas.openxmlformats.org/spreadsheetml/2006/main">
  <c r="A9" i="1"/>
  <c r="C9"/>
  <c r="E9"/>
  <c r="R20"/>
  <c r="R21"/>
  <c r="R22"/>
  <c r="R23"/>
  <c r="R24"/>
  <c r="R25"/>
  <c r="R26"/>
  <c r="R27"/>
  <c r="R28"/>
  <c r="R29"/>
  <c r="R30"/>
  <c r="C36"/>
  <c r="D36"/>
  <c r="T51"/>
  <c r="U51"/>
  <c r="T52"/>
  <c r="U52"/>
  <c r="T53"/>
  <c r="U53"/>
  <c r="T54"/>
  <c r="U54"/>
  <c r="U55"/>
  <c r="T56"/>
  <c r="U56" s="1"/>
  <c r="U108" s="1"/>
  <c r="B29" i="3" s="1"/>
  <c r="U57" i="1"/>
  <c r="T59"/>
  <c r="U59"/>
  <c r="U60"/>
  <c r="U61"/>
  <c r="U62"/>
  <c r="U63"/>
  <c r="U64"/>
  <c r="U65"/>
  <c r="U67"/>
  <c r="F68"/>
  <c r="U68"/>
  <c r="U69"/>
  <c r="U70"/>
  <c r="U71"/>
  <c r="U72"/>
  <c r="U73"/>
  <c r="U74"/>
  <c r="U75"/>
  <c r="U76"/>
  <c r="U77"/>
  <c r="U78"/>
  <c r="U80"/>
  <c r="U81"/>
  <c r="U82"/>
  <c r="U83"/>
  <c r="U84"/>
  <c r="U86"/>
  <c r="U87"/>
  <c r="U88"/>
  <c r="U89"/>
  <c r="U90"/>
  <c r="U91"/>
  <c r="U92"/>
  <c r="U93"/>
  <c r="U94"/>
  <c r="U96"/>
  <c r="U97"/>
  <c r="U98"/>
  <c r="U99"/>
  <c r="U100"/>
  <c r="U101"/>
  <c r="U102"/>
  <c r="B108"/>
  <c r="C108"/>
  <c r="D108"/>
  <c r="E108"/>
  <c r="F108"/>
  <c r="G108"/>
  <c r="H108"/>
  <c r="I108"/>
  <c r="J108"/>
  <c r="K108"/>
  <c r="L108"/>
  <c r="M108"/>
  <c r="N108"/>
  <c r="O108"/>
  <c r="P108"/>
  <c r="P109" s="1"/>
  <c r="R108"/>
  <c r="S108"/>
  <c r="T108"/>
  <c r="B109"/>
  <c r="C109"/>
  <c r="D109"/>
  <c r="E109"/>
  <c r="F109"/>
  <c r="G109"/>
  <c r="H109"/>
  <c r="I109"/>
  <c r="J109"/>
  <c r="K109"/>
  <c r="L109"/>
  <c r="M109"/>
  <c r="N109"/>
  <c r="O109"/>
  <c r="B110"/>
  <c r="B111" s="1"/>
  <c r="C110"/>
  <c r="D110"/>
  <c r="D111" s="1"/>
  <c r="E110"/>
  <c r="F110"/>
  <c r="F111" s="1"/>
  <c r="G110"/>
  <c r="H110"/>
  <c r="H111" s="1"/>
  <c r="I110"/>
  <c r="J110"/>
  <c r="J111" s="1"/>
  <c r="K110"/>
  <c r="L110"/>
  <c r="L111" s="1"/>
  <c r="M110"/>
  <c r="N110"/>
  <c r="N111" s="1"/>
  <c r="O110"/>
  <c r="P110"/>
  <c r="C111"/>
  <c r="E111"/>
  <c r="G111"/>
  <c r="I111"/>
  <c r="K111"/>
  <c r="M111"/>
  <c r="O111"/>
  <c r="U111"/>
  <c r="B4" i="3"/>
  <c r="B6"/>
  <c r="B8"/>
  <c r="B13"/>
  <c r="E13"/>
  <c r="H13"/>
  <c r="K13"/>
  <c r="B14"/>
  <c r="E14"/>
  <c r="H14"/>
  <c r="K14"/>
  <c r="B15"/>
  <c r="E15"/>
  <c r="H15"/>
  <c r="K15"/>
  <c r="B16"/>
  <c r="E16"/>
  <c r="H16"/>
  <c r="K16"/>
  <c r="B17"/>
  <c r="E17"/>
  <c r="H17"/>
  <c r="K17"/>
  <c r="B18"/>
  <c r="E18"/>
  <c r="K18"/>
  <c r="B19"/>
  <c r="E19"/>
  <c r="H19"/>
  <c r="K19"/>
  <c r="E20"/>
  <c r="H20"/>
  <c r="B21"/>
  <c r="E21"/>
  <c r="H21"/>
  <c r="B22"/>
  <c r="E22"/>
  <c r="H22"/>
  <c r="B23"/>
  <c r="E23"/>
  <c r="H23"/>
  <c r="B24"/>
  <c r="E24"/>
  <c r="H24"/>
  <c r="B25"/>
  <c r="H25"/>
  <c r="B26"/>
  <c r="H26"/>
  <c r="B27"/>
  <c r="H27"/>
  <c r="D113" i="1" l="1"/>
  <c r="O9" s="1"/>
  <c r="H4" i="3" s="1"/>
  <c r="P111" i="1"/>
</calcChain>
</file>

<file path=xl/sharedStrings.xml><?xml version="1.0" encoding="utf-8"?>
<sst xmlns="http://schemas.openxmlformats.org/spreadsheetml/2006/main" count="335" uniqueCount="164">
  <si>
    <t>Decision Models (Juran)</t>
  </si>
  <si>
    <t>Final Project - Disaster Survival Guide</t>
  </si>
  <si>
    <t>Adriana Micalizzi Casali, Sara Lampis, John Liaw, Sam Liu</t>
  </si>
  <si>
    <t>Disaster Selection</t>
  </si>
  <si>
    <t>Nuclear Bomb</t>
  </si>
  <si>
    <t>Earthquake</t>
  </si>
  <si>
    <t>Subway Attack</t>
  </si>
  <si>
    <t>Skyscraper Attack</t>
  </si>
  <si>
    <t>Blackout</t>
  </si>
  <si>
    <t>Virus Outbreak</t>
  </si>
  <si>
    <t>Vampire Attack</t>
  </si>
  <si>
    <t>Zombie Outbreak</t>
  </si>
  <si>
    <t>Flood</t>
  </si>
  <si>
    <t>Extraterrestrial Attack</t>
  </si>
  <si>
    <t>Water</t>
  </si>
  <si>
    <t>Food</t>
  </si>
  <si>
    <t>Warmth</t>
  </si>
  <si>
    <t>Light</t>
  </si>
  <si>
    <t>Communication</t>
  </si>
  <si>
    <t>First-Aid</t>
  </si>
  <si>
    <t>Radiation Protection</t>
  </si>
  <si>
    <t>Alien Protection</t>
  </si>
  <si>
    <t>Vampire Protection</t>
  </si>
  <si>
    <t>Zombie Protection</t>
  </si>
  <si>
    <t>Virus Protection</t>
  </si>
  <si>
    <t>Days until Evacuation</t>
  </si>
  <si>
    <t>Tactic</t>
  </si>
  <si>
    <t>Make Shelter</t>
  </si>
  <si>
    <t>On the Move</t>
  </si>
  <si>
    <t>Fight Back</t>
  </si>
  <si>
    <t>Total</t>
  </si>
  <si>
    <t>Clean Air</t>
  </si>
  <si>
    <t>Scale 1-10</t>
  </si>
  <si>
    <t>Quantity</t>
  </si>
  <si>
    <t>Info:</t>
  </si>
  <si>
    <t>1 gallon [US, liquid] = 16 cup [US]</t>
  </si>
  <si>
    <t>A person can survive only 8 to 10 days without water. (Use 8 days)</t>
  </si>
  <si>
    <t>It takes an average of 8 to 10 cups to replenish the water our bodies lose each day. (Use 8 cups per day)</t>
  </si>
  <si>
    <t>A person can survive weeks without food. (Use 14 days)</t>
  </si>
  <si>
    <t>Do not go below 1200 calories per day unless you are on a medically supervised weight loss program or after consultation with your doctor. (Use 1200 calories)</t>
  </si>
  <si>
    <t>cups</t>
  </si>
  <si>
    <t>calories</t>
  </si>
  <si>
    <t>Potassium Iodide dosage: Adults, including pregnant and breast-feeding women, and adolescents over 150 pounds: 130 milligrams.</t>
  </si>
  <si>
    <t>Take for 10 days unless directed otherwise by public-health authorities.</t>
  </si>
  <si>
    <t>Water container (5 gallon)</t>
  </si>
  <si>
    <t>Water bottle (1 pint)</t>
  </si>
  <si>
    <t>Canned food (veg &amp; fruit)</t>
  </si>
  <si>
    <t>Canned food (hearty meal)</t>
  </si>
  <si>
    <t>Bag of rice (3 lb)</t>
  </si>
  <si>
    <t>First aid kit</t>
  </si>
  <si>
    <t>Flashlight</t>
  </si>
  <si>
    <t>Max equip weight (lb)</t>
  </si>
  <si>
    <t>Encumbrance Matrix:</t>
  </si>
  <si>
    <t>Survival Importance Matrix:</t>
  </si>
  <si>
    <t>Basic Human Needs:</t>
  </si>
  <si>
    <t>Liukko Survival Suits</t>
  </si>
  <si>
    <t>SWAT Model Jacket</t>
  </si>
  <si>
    <t>Kevlar Fragmentation Vest</t>
  </si>
  <si>
    <t>Knife</t>
  </si>
  <si>
    <t>Razor</t>
  </si>
  <si>
    <t>Axe</t>
  </si>
  <si>
    <t>Stake</t>
  </si>
  <si>
    <t>Oxygen tank</t>
  </si>
  <si>
    <t>Garlic</t>
  </si>
  <si>
    <t>Running shoes</t>
  </si>
  <si>
    <t>Cross</t>
  </si>
  <si>
    <t>Scaled survival rating</t>
  </si>
  <si>
    <t>DECISION VARIABLES:</t>
  </si>
  <si>
    <t>CONSTRAINTS:</t>
  </si>
  <si>
    <t>OBJECTIVE:</t>
  </si>
  <si>
    <t>Quantity from list of items, equipment, and survival gear</t>
  </si>
  <si>
    <t>Maximize chance of survival for human adult</t>
  </si>
  <si>
    <t>(This matrix lays out what factors are important for human survival during each disaster event.)</t>
  </si>
  <si>
    <t>http://www.slate.com/id/2148772/entry/2148773/</t>
  </si>
  <si>
    <t>"How to Survive a Disaster," David Shenk, Sept. 11, 2006</t>
  </si>
  <si>
    <t>References:</t>
  </si>
  <si>
    <t>Safe Ground</t>
  </si>
  <si>
    <t>Water Safety</t>
  </si>
  <si>
    <t>(This matrix provides information on the basic needs for survival of human adult.)</t>
  </si>
  <si>
    <t>Adult Basic Needs</t>
  </si>
  <si>
    <t>Single Item Weight (lb)</t>
  </si>
  <si>
    <t>Total Weight (lb)</t>
  </si>
  <si>
    <t>Survival Gear Matrix:</t>
  </si>
  <si>
    <t>(This matrix provides the effectiveness of a variety of different items, equipment, and survival gear in satisfying various needs.)</t>
  </si>
  <si>
    <t>Medicine box</t>
  </si>
  <si>
    <t>Box of cereal/grains</t>
  </si>
  <si>
    <t>Radio</t>
  </si>
  <si>
    <t>Blanket</t>
  </si>
  <si>
    <t>Winter coat</t>
  </si>
  <si>
    <t>Radiation suit</t>
  </si>
  <si>
    <t>http://www.freshdirect.com</t>
  </si>
  <si>
    <t>http://www.e-firstaidsupplies.com/first-aid-kits.html</t>
  </si>
  <si>
    <t>Gibbs Philip, Can a Human See a Single Photon? Physics FAQ, University of California Riverside, 1996, http://math.ucr.edu/home/baez/physics/Quantum/see_a_photon.html</t>
  </si>
  <si>
    <t>Correct the reference: From 300 to 3000 megahertz for ultra high frequency (but the minimum is still 300)</t>
  </si>
  <si>
    <t>Juran 3 Hour Class</t>
  </si>
  <si>
    <t>Key-ring flashlight</t>
  </si>
  <si>
    <t>Smoke/particle mask</t>
  </si>
  <si>
    <t>Escape parachute</t>
  </si>
  <si>
    <t>Raft</t>
  </si>
  <si>
    <t>Quant. Limit</t>
  </si>
  <si>
    <t>UV air purifier</t>
  </si>
  <si>
    <t>Juran Protection</t>
  </si>
  <si>
    <t>Energy drink</t>
  </si>
  <si>
    <t>Survival Gear Effectiveness:</t>
  </si>
  <si>
    <t>Food/Water Essentials</t>
  </si>
  <si>
    <t>Medicine &amp; Health</t>
  </si>
  <si>
    <t>Potassium iodide pills</t>
  </si>
  <si>
    <t>Survival Gear</t>
  </si>
  <si>
    <t>Excel premium solver</t>
  </si>
  <si>
    <t>Excel crystal ball</t>
  </si>
  <si>
    <t>Armor &amp; Survival Suits</t>
  </si>
  <si>
    <t>Life vest/preserver</t>
  </si>
  <si>
    <t>Rope</t>
  </si>
  <si>
    <t>Colt .45 pistol</t>
  </si>
  <si>
    <t>Magnum .44 pistol</t>
  </si>
  <si>
    <t>9mm Self-Load pistol</t>
  </si>
  <si>
    <t>Projectile Weapons</t>
  </si>
  <si>
    <t>Night vision googles</t>
  </si>
  <si>
    <t>Beretta signal pistol</t>
  </si>
  <si>
    <t>5.56 mm M16 rifle</t>
  </si>
  <si>
    <t>Melee Weapons</t>
  </si>
  <si>
    <t>Box of hand grenades</t>
  </si>
  <si>
    <t>Portable flamethrower</t>
  </si>
  <si>
    <t>Holy water flasks</t>
  </si>
  <si>
    <t>12 Gauge shotgun</t>
  </si>
  <si>
    <t>7.62mm assault rifle</t>
  </si>
  <si>
    <t>Samurai sword</t>
  </si>
  <si>
    <t>http://www.thesteelsource.com/html/hanweiiaito.htm</t>
  </si>
  <si>
    <t>http://www.amazon.com/Sony-ICF-S10MK2-Pocket-Radio-Silver/dp/B00020S7XK/ref=pd_bbs_sr_2?ie=UTF8&amp;s=electronics&amp;qid=1209319281&amp;sr=8-2</t>
  </si>
  <si>
    <t>http://www.amazon.com/Tuffo-Water-Resistant-Outdoor-Blanket-Carrying/dp/B000FEJE1C/ref=sr_1_16?ie=UTF8&amp;s=sporting-goods&amp;qid=1209319385&amp;sr=8-16</t>
  </si>
  <si>
    <t>http://www.campmor.com/webapp/wcs/stores/servlet/ProductDisplay?productId=39324260&amp;engine=nextag&amp;utm_medium=CSE&amp;utm_source=Nextag&amp;utm_term=79804&amp;CS_003=2450921&amp;CS_010=79804</t>
  </si>
  <si>
    <t>http://www.para-gear.com/templates/parachute.asp?group=2&amp;level=1</t>
  </si>
  <si>
    <t>https://www.wholesalesafetyzone.com/store/product.php?productid=16201</t>
  </si>
  <si>
    <t>http://www.thetwistergroup.com/store/customer/product.php?productid=XJ-2100UV-BS%20H29108&amp;source=fr</t>
  </si>
  <si>
    <t>http://www.seaeagle.com/MotormountBoats.aspx?AID=531689&amp;PID=1144616&amp;SID=inflatable-rafts</t>
  </si>
  <si>
    <t>http://www.amazon.com/dp/B000H1M0GO?smid=ATVPDKIKX0DER&amp;tag=dealtime-sg-ret-20&amp;linkCode=asn</t>
  </si>
  <si>
    <t>http://www.cover-up.co.uk/hazmat/hazmat.htm</t>
  </si>
  <si>
    <t>http://www.greatoutdoorsdepot.com/route44-static-rope.html</t>
  </si>
  <si>
    <t>Total effectiveness of selected items &amp; equipment</t>
  </si>
  <si>
    <t>% effectiveness compared to Basic Human Needs matrix</t>
  </si>
  <si>
    <t>Survival Importance Matrix for selected disaster</t>
  </si>
  <si>
    <t>Total Chance of Survival =</t>
  </si>
  <si>
    <t>Constraint:</t>
  </si>
  <si>
    <t>Equipment quantity limits</t>
  </si>
  <si>
    <t>Objective function is to maximize chance of survival by selecting the proper set of items, equipment, and suvival gear, given the disaster, timeframe, and tactic.</t>
  </si>
  <si>
    <t>Total weight &lt;=</t>
  </si>
  <si>
    <t>lbs</t>
  </si>
  <si>
    <t>No Prep</t>
  </si>
  <si>
    <t>Radiofrequency spectrum, Wikimedia Foundation, Inc.2006; http://faculty.cs.tamu.edu/lively/GE_rf/radio_frequency_spectrum.htm</t>
  </si>
  <si>
    <t>World Climates, Blue Planet Biomes Organization; http://www.blueplanetbiomes.org/climate.htm</t>
  </si>
  <si>
    <t>Weight Info:</t>
  </si>
  <si>
    <t>SOLUTION:</t>
  </si>
  <si>
    <t>Disaster Selected:</t>
  </si>
  <si>
    <t>Days until Evacuation:</t>
  </si>
  <si>
    <t>Tactic:</t>
  </si>
  <si>
    <t>Optimal Survival Gear:</t>
  </si>
  <si>
    <t>Qty.</t>
  </si>
  <si>
    <t>Total Weight (lb):</t>
  </si>
  <si>
    <t>(This matrix calculates the total effectiveness of selected equipment, the % satisfaction of each survival factor, and the total chance of survival.)</t>
  </si>
  <si>
    <t>"Compendium of Contemporary Weapons," Maryann Siembieda, copyright 1993</t>
  </si>
  <si>
    <t>Step #2: Go to "Model" tab</t>
  </si>
  <si>
    <t>Step #3: Run Premium Solver in "Model" tab</t>
  </si>
  <si>
    <t>Step #4: Look at "Solution" tab for results</t>
  </si>
  <si>
    <t>Step #1: Enter Below "Disaster Scenario," "Days until Evacuation" &amp; "Tactic"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</si>
</sst>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6"/>
      <color indexed="8"/>
      <name val="Times New Roman"/>
      <family val="1"/>
    </font>
    <font>
      <sz val="10"/>
      <color indexed="23"/>
      <name val="Times New Roman"/>
      <family val="1"/>
    </font>
    <font>
      <b/>
      <sz val="11"/>
      <color indexed="9"/>
      <name val="Verdana"/>
      <family val="2"/>
    </font>
    <font>
      <sz val="11"/>
      <color indexed="9"/>
      <name val="Verdana"/>
      <family val="2"/>
    </font>
    <font>
      <sz val="11"/>
      <name val="Verdana"/>
      <family val="2"/>
    </font>
    <font>
      <b/>
      <sz val="11"/>
      <color indexed="8"/>
      <name val="Verdana"/>
      <family val="2"/>
    </font>
    <font>
      <sz val="14"/>
      <color indexed="8"/>
      <name val="Verdana"/>
      <family val="2"/>
    </font>
    <font>
      <sz val="10"/>
      <color indexed="55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17"/>
      </left>
      <right style="thin">
        <color indexed="17"/>
      </right>
      <top/>
      <bottom/>
      <diagonal/>
    </border>
    <border>
      <left style="thin">
        <color indexed="17"/>
      </left>
      <right style="thin">
        <color indexed="17"/>
      </right>
      <top/>
      <bottom style="thin">
        <color indexed="17"/>
      </bottom>
      <diagonal/>
    </border>
    <border>
      <left/>
      <right style="thin">
        <color indexed="13"/>
      </right>
      <top/>
      <bottom/>
      <diagonal/>
    </border>
    <border>
      <left/>
      <right style="thin">
        <color indexed="13"/>
      </right>
      <top/>
      <bottom style="thin">
        <color indexed="13"/>
      </bottom>
      <diagonal/>
    </border>
    <border>
      <left style="thin">
        <color indexed="17"/>
      </left>
      <right style="thin">
        <color indexed="17"/>
      </right>
      <top style="thin">
        <color indexed="17"/>
      </top>
      <bottom/>
      <diagonal/>
    </border>
    <border>
      <left/>
      <right style="thin">
        <color indexed="13"/>
      </right>
      <top style="thin">
        <color indexed="13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14" fontId="2" fillId="0" borderId="0" xfId="0" applyNumberFormat="1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9" fontId="2" fillId="0" borderId="0" xfId="0" applyNumberFormat="1" applyFont="1"/>
    <xf numFmtId="9" fontId="2" fillId="0" borderId="0" xfId="1" applyFont="1"/>
    <xf numFmtId="0" fontId="2" fillId="2" borderId="0" xfId="0" applyFont="1" applyFill="1" applyAlignment="1">
      <alignment horizontal="center" vertical="center" wrapText="1"/>
    </xf>
    <xf numFmtId="9" fontId="4" fillId="0" borderId="0" xfId="1" applyFont="1"/>
    <xf numFmtId="2" fontId="4" fillId="0" borderId="0" xfId="0" applyNumberFormat="1" applyFont="1"/>
    <xf numFmtId="2" fontId="2" fillId="0" borderId="0" xfId="0" applyNumberFormat="1" applyFont="1"/>
    <xf numFmtId="0" fontId="2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3" borderId="0" xfId="0" applyFont="1" applyFill="1"/>
    <xf numFmtId="0" fontId="2" fillId="4" borderId="0" xfId="0" applyFont="1" applyFill="1" applyAlignment="1">
      <alignment horizontal="center" vertical="center" wrapText="1"/>
    </xf>
    <xf numFmtId="0" fontId="3" fillId="5" borderId="0" xfId="0" applyFont="1" applyFill="1"/>
    <xf numFmtId="0" fontId="2" fillId="5" borderId="0" xfId="0" applyFont="1" applyFill="1" applyAlignment="1">
      <alignment horizontal="center" vertical="center" wrapText="1"/>
    </xf>
    <xf numFmtId="0" fontId="2" fillId="5" borderId="0" xfId="0" applyFont="1" applyFill="1"/>
    <xf numFmtId="0" fontId="2" fillId="0" borderId="0" xfId="0" applyFont="1" applyFill="1"/>
    <xf numFmtId="1" fontId="2" fillId="0" borderId="1" xfId="0" applyNumberFormat="1" applyFont="1" applyBorder="1"/>
    <xf numFmtId="1" fontId="2" fillId="0" borderId="2" xfId="0" applyNumberFormat="1" applyFont="1" applyBorder="1"/>
    <xf numFmtId="0" fontId="2" fillId="0" borderId="0" xfId="0" applyFont="1" applyAlignment="1">
      <alignment vertical="top" wrapText="1"/>
    </xf>
    <xf numFmtId="9" fontId="2" fillId="6" borderId="0" xfId="0" applyNumberFormat="1" applyFont="1" applyFill="1"/>
    <xf numFmtId="0" fontId="5" fillId="0" borderId="0" xfId="0" applyFont="1"/>
    <xf numFmtId="1" fontId="2" fillId="0" borderId="3" xfId="0" applyNumberFormat="1" applyFont="1" applyBorder="1"/>
    <xf numFmtId="1" fontId="2" fillId="0" borderId="4" xfId="0" applyNumberFormat="1" applyFont="1" applyBorder="1"/>
    <xf numFmtId="0" fontId="2" fillId="4" borderId="0" xfId="0" applyFont="1" applyFill="1"/>
    <xf numFmtId="9" fontId="5" fillId="6" borderId="0" xfId="0" applyNumberFormat="1" applyFont="1" applyFill="1"/>
    <xf numFmtId="0" fontId="6" fillId="5" borderId="0" xfId="0" applyFont="1" applyFill="1"/>
    <xf numFmtId="0" fontId="6" fillId="5" borderId="5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1" fontId="6" fillId="5" borderId="1" xfId="0" applyNumberFormat="1" applyFont="1" applyFill="1" applyBorder="1"/>
    <xf numFmtId="1" fontId="6" fillId="5" borderId="3" xfId="0" applyNumberFormat="1" applyFont="1" applyFill="1" applyBorder="1"/>
    <xf numFmtId="2" fontId="6" fillId="5" borderId="0" xfId="0" applyNumberFormat="1" applyFont="1" applyFill="1"/>
    <xf numFmtId="0" fontId="3" fillId="0" borderId="0" xfId="0" applyFont="1" applyAlignment="1">
      <alignment horizontal="left"/>
    </xf>
    <xf numFmtId="0" fontId="2" fillId="7" borderId="0" xfId="0" applyFont="1" applyFill="1"/>
    <xf numFmtId="0" fontId="10" fillId="7" borderId="0" xfId="0" applyFont="1" applyFill="1" applyAlignment="1">
      <alignment horizontal="left"/>
    </xf>
    <xf numFmtId="0" fontId="10" fillId="7" borderId="0" xfId="0" applyFont="1" applyFill="1" applyAlignment="1">
      <alignment horizontal="right"/>
    </xf>
    <xf numFmtId="0" fontId="11" fillId="8" borderId="15" xfId="0" applyFont="1" applyFill="1" applyBorder="1" applyAlignment="1">
      <alignment horizontal="center"/>
    </xf>
    <xf numFmtId="0" fontId="2" fillId="7" borderId="0" xfId="0" applyFont="1" applyFill="1" applyAlignment="1">
      <alignment horizontal="center"/>
    </xf>
    <xf numFmtId="0" fontId="2" fillId="7" borderId="0" xfId="0" applyFont="1" applyFill="1" applyAlignment="1">
      <alignment wrapText="1"/>
    </xf>
    <xf numFmtId="0" fontId="2" fillId="7" borderId="0" xfId="0" applyFont="1" applyFill="1" applyAlignment="1">
      <alignment horizontal="left"/>
    </xf>
    <xf numFmtId="0" fontId="3" fillId="7" borderId="0" xfId="0" applyFont="1" applyFill="1"/>
    <xf numFmtId="0" fontId="2" fillId="7" borderId="0" xfId="0" applyFont="1" applyFill="1" applyAlignment="1">
      <alignment horizontal="center" vertical="center" wrapText="1"/>
    </xf>
    <xf numFmtId="0" fontId="12" fillId="7" borderId="0" xfId="0" applyFont="1" applyFill="1"/>
    <xf numFmtId="9" fontId="2" fillId="7" borderId="0" xfId="1" applyFont="1" applyFill="1"/>
    <xf numFmtId="0" fontId="2" fillId="4" borderId="0" xfId="0" applyFont="1" applyFill="1" applyAlignment="1">
      <alignment vertical="center"/>
    </xf>
    <xf numFmtId="0" fontId="7" fillId="6" borderId="7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center" vertical="center"/>
    </xf>
    <xf numFmtId="0" fontId="9" fillId="6" borderId="11" xfId="0" applyFont="1" applyFill="1" applyBorder="1" applyAlignment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0" fontId="9" fillId="6" borderId="14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</cellXfs>
  <cellStyles count="2">
    <cellStyle name="Normal" xfId="0" builtinId="0"/>
    <cellStyle name="Percent" xfId="1" builtinId="5"/>
  </cellStyles>
  <dxfs count="3">
    <dxf>
      <fill>
        <patternFill>
          <bgColor rgb="FFFF0000"/>
        </patternFill>
      </fill>
    </dxf>
    <dxf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condense val="0"/>
        <extend val="0"/>
        <color rgb="FF9C0006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4"/>
  <dimension ref="A1:T93"/>
  <sheetViews>
    <sheetView tabSelected="1" workbookViewId="0">
      <selection activeCell="B7" sqref="B7"/>
    </sheetView>
  </sheetViews>
  <sheetFormatPr defaultRowHeight="12.75"/>
  <cols>
    <col min="1" max="1" width="9.140625" style="1"/>
    <col min="2" max="2" width="23.28515625" style="1" customWidth="1"/>
    <col min="3" max="3" width="6.7109375" style="1" customWidth="1"/>
    <col min="4" max="4" width="35.85546875" style="1" customWidth="1"/>
    <col min="5" max="5" width="23.28515625" style="1" customWidth="1"/>
    <col min="6" max="16384" width="9.140625" style="1"/>
  </cols>
  <sheetData>
    <row r="1" spans="1:19" s="39" customFormat="1" ht="13.5" thickBot="1"/>
    <row r="2" spans="1:19" ht="14.25">
      <c r="A2" s="39"/>
      <c r="B2" s="51" t="s">
        <v>163</v>
      </c>
      <c r="C2" s="52"/>
      <c r="D2" s="52"/>
      <c r="E2" s="52"/>
      <c r="F2" s="53"/>
      <c r="G2" s="39"/>
      <c r="H2" s="39"/>
      <c r="I2" s="39"/>
      <c r="J2" s="39"/>
      <c r="K2" s="39"/>
      <c r="L2" s="39"/>
      <c r="M2" s="39"/>
      <c r="N2" s="39"/>
    </row>
    <row r="3" spans="1:19" ht="14.25">
      <c r="A3" s="39"/>
      <c r="B3" s="54" t="s">
        <v>160</v>
      </c>
      <c r="C3" s="55"/>
      <c r="D3" s="55"/>
      <c r="E3" s="55"/>
      <c r="F3" s="56"/>
      <c r="G3" s="39"/>
      <c r="H3" s="39"/>
      <c r="I3" s="39"/>
      <c r="J3" s="39"/>
      <c r="K3" s="39"/>
      <c r="L3" s="39"/>
      <c r="M3" s="39"/>
      <c r="N3" s="39"/>
    </row>
    <row r="4" spans="1:19" ht="14.25">
      <c r="A4" s="39"/>
      <c r="B4" s="54" t="s">
        <v>161</v>
      </c>
      <c r="C4" s="55"/>
      <c r="D4" s="55"/>
      <c r="E4" s="55"/>
      <c r="F4" s="56"/>
      <c r="G4" s="39"/>
      <c r="H4" s="39"/>
      <c r="I4" s="39"/>
      <c r="J4" s="39"/>
      <c r="K4" s="39"/>
      <c r="L4" s="39"/>
      <c r="M4" s="39"/>
      <c r="N4" s="39"/>
    </row>
    <row r="5" spans="1:19" ht="15" thickBot="1">
      <c r="A5" s="39"/>
      <c r="B5" s="57" t="s">
        <v>162</v>
      </c>
      <c r="C5" s="58"/>
      <c r="D5" s="58"/>
      <c r="E5" s="58"/>
      <c r="F5" s="59"/>
      <c r="G5" s="39"/>
      <c r="H5" s="39"/>
      <c r="I5" s="39"/>
      <c r="J5" s="39"/>
      <c r="K5" s="39"/>
      <c r="L5" s="39"/>
      <c r="M5" s="39"/>
      <c r="N5" s="39"/>
    </row>
    <row r="6" spans="1:19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</row>
    <row r="7" spans="1:19" ht="20.100000000000001" customHeight="1">
      <c r="A7" s="39"/>
      <c r="B7" s="40" t="s">
        <v>3</v>
      </c>
      <c r="C7" s="41"/>
      <c r="D7" s="42" t="s">
        <v>9</v>
      </c>
      <c r="E7" s="39"/>
      <c r="F7" s="39"/>
      <c r="G7" s="43"/>
      <c r="H7" s="39"/>
      <c r="I7" s="39"/>
      <c r="J7" s="39"/>
      <c r="K7" s="39"/>
      <c r="L7" s="39"/>
      <c r="M7" s="44"/>
      <c r="N7" s="39"/>
    </row>
    <row r="8" spans="1:19" ht="20.100000000000001" customHeigh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</row>
    <row r="9" spans="1:19" ht="20.100000000000001" customHeight="1">
      <c r="A9" s="39"/>
      <c r="B9" s="40" t="s">
        <v>25</v>
      </c>
      <c r="C9" s="41"/>
      <c r="D9" s="42">
        <v>5</v>
      </c>
      <c r="E9" s="39"/>
      <c r="F9" s="39"/>
      <c r="G9" s="39"/>
      <c r="H9" s="39"/>
      <c r="I9" s="39"/>
      <c r="J9" s="39"/>
      <c r="K9" s="39"/>
      <c r="L9" s="39"/>
      <c r="M9" s="39"/>
      <c r="N9" s="39"/>
    </row>
    <row r="10" spans="1:19" ht="20.100000000000001" customHeight="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9" ht="20.100000000000001" customHeight="1">
      <c r="A11" s="39"/>
      <c r="B11" s="40" t="s">
        <v>26</v>
      </c>
      <c r="C11" s="41"/>
      <c r="D11" s="42" t="s">
        <v>29</v>
      </c>
      <c r="E11" s="39"/>
      <c r="F11" s="39"/>
      <c r="G11" s="39"/>
      <c r="H11" s="39"/>
      <c r="I11" s="39"/>
      <c r="J11" s="39"/>
      <c r="K11" s="39"/>
      <c r="L11" s="39"/>
      <c r="M11" s="39"/>
      <c r="N11" s="39"/>
    </row>
    <row r="12" spans="1:1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</row>
    <row r="13" spans="1:19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</row>
    <row r="14" spans="1:19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</row>
    <row r="15" spans="1:19">
      <c r="A15" s="39"/>
      <c r="B15" s="46"/>
      <c r="C15" s="46"/>
      <c r="D15" s="46"/>
      <c r="E15" s="46"/>
      <c r="F15" s="39"/>
      <c r="G15" s="39"/>
      <c r="H15" s="39"/>
      <c r="I15" s="39"/>
      <c r="J15" s="39"/>
      <c r="K15" s="39"/>
      <c r="L15" s="39"/>
      <c r="M15" s="39"/>
      <c r="N15" s="39"/>
    </row>
    <row r="16" spans="1:19">
      <c r="A16" s="39"/>
      <c r="B16" s="39"/>
      <c r="C16" s="39"/>
      <c r="D16" s="39"/>
      <c r="E16" s="39"/>
      <c r="F16" s="47"/>
      <c r="G16" s="47"/>
      <c r="H16" s="47"/>
      <c r="I16" s="47"/>
      <c r="J16" s="47"/>
      <c r="K16" s="47"/>
      <c r="L16" s="47"/>
      <c r="M16" s="47"/>
      <c r="N16" s="47"/>
      <c r="O16" s="6"/>
      <c r="P16" s="6"/>
      <c r="Q16" s="6"/>
      <c r="S16" s="7"/>
    </row>
    <row r="17" spans="1:19">
      <c r="A17" s="48" t="s">
        <v>8</v>
      </c>
      <c r="B17" s="48" t="s">
        <v>27</v>
      </c>
      <c r="C17" s="39"/>
      <c r="D17" s="39"/>
      <c r="E17" s="39"/>
      <c r="F17" s="49"/>
      <c r="G17" s="49"/>
      <c r="H17" s="49"/>
      <c r="I17" s="49"/>
      <c r="J17" s="49"/>
      <c r="K17" s="49"/>
      <c r="L17" s="49"/>
      <c r="M17" s="49"/>
      <c r="N17" s="49"/>
      <c r="O17" s="9"/>
      <c r="P17" s="9"/>
      <c r="Q17" s="9"/>
      <c r="S17" s="8"/>
    </row>
    <row r="18" spans="1:19">
      <c r="A18" s="48" t="s">
        <v>5</v>
      </c>
      <c r="B18" s="48" t="s">
        <v>28</v>
      </c>
      <c r="C18" s="39"/>
      <c r="D18" s="39"/>
      <c r="E18" s="39"/>
      <c r="F18" s="49"/>
      <c r="G18" s="49"/>
      <c r="H18" s="49"/>
      <c r="I18" s="49"/>
      <c r="J18" s="49"/>
      <c r="K18" s="49"/>
      <c r="L18" s="49"/>
      <c r="M18" s="49"/>
      <c r="N18" s="49"/>
      <c r="O18" s="9"/>
      <c r="P18" s="9"/>
      <c r="Q18" s="9"/>
      <c r="S18" s="8"/>
    </row>
    <row r="19" spans="1:19">
      <c r="A19" s="48" t="s">
        <v>13</v>
      </c>
      <c r="B19" s="48" t="s">
        <v>29</v>
      </c>
      <c r="C19" s="39"/>
      <c r="D19" s="39"/>
      <c r="E19" s="39"/>
      <c r="F19" s="49"/>
      <c r="G19" s="49"/>
      <c r="H19" s="49"/>
      <c r="I19" s="49"/>
      <c r="J19" s="49"/>
      <c r="K19" s="49"/>
      <c r="L19" s="49"/>
      <c r="M19" s="49"/>
      <c r="N19" s="49"/>
      <c r="O19" s="9"/>
      <c r="P19" s="9"/>
      <c r="Q19" s="9"/>
      <c r="S19" s="8"/>
    </row>
    <row r="20" spans="1:19">
      <c r="A20" s="48" t="s">
        <v>12</v>
      </c>
      <c r="B20" s="48" t="s">
        <v>147</v>
      </c>
      <c r="C20" s="39"/>
      <c r="D20" s="39"/>
      <c r="E20" s="39"/>
      <c r="F20" s="49"/>
      <c r="G20" s="49"/>
      <c r="H20" s="49"/>
      <c r="I20" s="49"/>
      <c r="J20" s="49"/>
      <c r="K20" s="49"/>
      <c r="L20" s="49"/>
      <c r="M20" s="49"/>
      <c r="N20" s="49"/>
      <c r="O20" s="9"/>
      <c r="P20" s="9"/>
      <c r="Q20" s="9"/>
      <c r="S20" s="8"/>
    </row>
    <row r="21" spans="1:19">
      <c r="A21" s="48" t="s">
        <v>94</v>
      </c>
      <c r="B21" s="48"/>
      <c r="C21" s="39"/>
      <c r="D21" s="39"/>
      <c r="E21" s="39"/>
      <c r="F21" s="49"/>
      <c r="G21" s="49"/>
      <c r="H21" s="49"/>
      <c r="I21" s="49"/>
      <c r="J21" s="49"/>
      <c r="K21" s="49"/>
      <c r="L21" s="49"/>
      <c r="M21" s="49"/>
      <c r="N21" s="49"/>
      <c r="O21" s="9"/>
      <c r="P21" s="9"/>
      <c r="Q21" s="9"/>
      <c r="S21" s="8"/>
    </row>
    <row r="22" spans="1:19">
      <c r="A22" s="48" t="s">
        <v>4</v>
      </c>
      <c r="B22" s="48"/>
      <c r="C22" s="39"/>
      <c r="D22" s="39"/>
      <c r="E22" s="39"/>
      <c r="F22" s="49"/>
      <c r="G22" s="49"/>
      <c r="H22" s="49"/>
      <c r="I22" s="49"/>
      <c r="J22" s="49"/>
      <c r="K22" s="49"/>
      <c r="L22" s="49"/>
      <c r="M22" s="49"/>
      <c r="N22" s="49"/>
      <c r="O22" s="9"/>
      <c r="P22" s="9"/>
      <c r="Q22" s="9"/>
      <c r="S22" s="8"/>
    </row>
    <row r="23" spans="1:19">
      <c r="A23" s="48" t="s">
        <v>7</v>
      </c>
      <c r="B23" s="48"/>
      <c r="C23" s="39"/>
      <c r="D23" s="39"/>
      <c r="E23" s="39"/>
      <c r="F23" s="49"/>
      <c r="G23" s="49"/>
      <c r="H23" s="49"/>
      <c r="I23" s="49"/>
      <c r="J23" s="49"/>
      <c r="K23" s="49"/>
      <c r="L23" s="49"/>
      <c r="M23" s="49"/>
      <c r="N23" s="49"/>
      <c r="O23" s="9"/>
      <c r="P23" s="9"/>
      <c r="Q23" s="9"/>
      <c r="S23" s="8"/>
    </row>
    <row r="24" spans="1:19">
      <c r="A24" s="48" t="s">
        <v>6</v>
      </c>
      <c r="B24" s="48"/>
      <c r="C24" s="39"/>
      <c r="D24" s="39"/>
      <c r="E24" s="39"/>
      <c r="F24" s="49"/>
      <c r="G24" s="49"/>
      <c r="H24" s="49"/>
      <c r="I24" s="49"/>
      <c r="J24" s="49"/>
      <c r="K24" s="49"/>
      <c r="L24" s="49"/>
      <c r="M24" s="49"/>
      <c r="N24" s="49"/>
      <c r="O24" s="9"/>
      <c r="P24" s="9"/>
      <c r="Q24" s="9"/>
      <c r="S24" s="8"/>
    </row>
    <row r="25" spans="1:19">
      <c r="A25" s="48" t="s">
        <v>10</v>
      </c>
      <c r="B25" s="48"/>
      <c r="C25" s="39"/>
      <c r="D25" s="39"/>
      <c r="E25" s="39"/>
      <c r="F25" s="49"/>
      <c r="G25" s="49"/>
      <c r="H25" s="49"/>
      <c r="I25" s="49"/>
      <c r="J25" s="49"/>
      <c r="K25" s="49"/>
      <c r="L25" s="49"/>
      <c r="M25" s="49"/>
      <c r="N25" s="49"/>
      <c r="O25" s="9"/>
      <c r="P25" s="9"/>
      <c r="Q25" s="9"/>
      <c r="S25" s="8"/>
    </row>
    <row r="26" spans="1:19">
      <c r="A26" s="48" t="s">
        <v>9</v>
      </c>
      <c r="B26" s="48"/>
      <c r="C26" s="39"/>
      <c r="D26" s="39"/>
      <c r="E26" s="39"/>
      <c r="F26" s="49"/>
      <c r="G26" s="49"/>
      <c r="H26" s="49"/>
      <c r="I26" s="49"/>
      <c r="J26" s="49"/>
      <c r="K26" s="49"/>
      <c r="L26" s="49"/>
      <c r="M26" s="49"/>
      <c r="N26" s="49"/>
      <c r="O26" s="9"/>
      <c r="P26" s="9"/>
      <c r="Q26" s="9"/>
      <c r="S26" s="8"/>
    </row>
    <row r="27" spans="1:19">
      <c r="A27" s="48" t="s">
        <v>11</v>
      </c>
      <c r="B27" s="48"/>
      <c r="C27" s="39"/>
      <c r="D27" s="39"/>
      <c r="E27" s="39"/>
      <c r="F27" s="49"/>
      <c r="G27" s="49"/>
      <c r="H27" s="49"/>
      <c r="I27" s="49"/>
      <c r="J27" s="49"/>
      <c r="K27" s="49"/>
      <c r="L27" s="49"/>
      <c r="M27" s="49"/>
      <c r="N27" s="49"/>
      <c r="O27" s="9"/>
      <c r="P27" s="9"/>
      <c r="Q27" s="9"/>
      <c r="S27" s="8"/>
    </row>
    <row r="28" spans="1:19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</row>
    <row r="29" spans="1:19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</row>
    <row r="30" spans="1:19">
      <c r="A30" s="39"/>
      <c r="B30" s="46"/>
      <c r="C30" s="46"/>
      <c r="D30" s="46"/>
      <c r="E30" s="46"/>
      <c r="F30" s="39"/>
      <c r="G30" s="39"/>
      <c r="H30" s="39"/>
      <c r="I30" s="39"/>
      <c r="J30" s="39"/>
      <c r="K30" s="39"/>
      <c r="L30" s="39"/>
      <c r="M30" s="39"/>
      <c r="N30" s="39"/>
    </row>
    <row r="31" spans="1:19">
      <c r="A31" s="39"/>
      <c r="B31" s="39"/>
      <c r="C31" s="39"/>
      <c r="D31" s="39"/>
      <c r="E31" s="39"/>
      <c r="F31" s="43"/>
      <c r="G31" s="43"/>
      <c r="H31" s="43"/>
      <c r="I31" s="43"/>
      <c r="J31" s="43"/>
      <c r="K31" s="43"/>
      <c r="L31" s="43"/>
      <c r="M31" s="43"/>
      <c r="N31" s="43"/>
      <c r="O31" s="5"/>
      <c r="P31" s="5"/>
      <c r="Q31" s="5"/>
    </row>
    <row r="32" spans="1:19">
      <c r="A32" s="39"/>
      <c r="B32" s="39"/>
      <c r="C32" s="39"/>
      <c r="D32" s="39"/>
      <c r="E32" s="39"/>
      <c r="F32" s="47"/>
      <c r="G32" s="47"/>
      <c r="H32" s="47"/>
      <c r="I32" s="47"/>
      <c r="J32" s="47"/>
      <c r="K32" s="47"/>
      <c r="L32" s="47"/>
      <c r="M32" s="47"/>
      <c r="N32" s="47"/>
      <c r="O32" s="6"/>
      <c r="P32" s="6"/>
      <c r="Q32" s="6"/>
    </row>
    <row r="33" spans="1:20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</row>
    <row r="34" spans="1:20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</row>
    <row r="35" spans="1:20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</row>
    <row r="36" spans="1:20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</row>
    <row r="37" spans="1:20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</row>
    <row r="38" spans="1:20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</row>
    <row r="39" spans="1:20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</row>
    <row r="40" spans="1:20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</row>
    <row r="41" spans="1:20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</row>
    <row r="42" spans="1:20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</row>
    <row r="43" spans="1:20">
      <c r="A43" s="39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</row>
    <row r="44" spans="1:20">
      <c r="A44" s="39"/>
      <c r="B44" s="46"/>
      <c r="C44" s="46"/>
      <c r="D44" s="46"/>
      <c r="E44" s="46"/>
      <c r="F44" s="39"/>
      <c r="G44" s="39"/>
      <c r="H44" s="39"/>
      <c r="I44" s="39"/>
      <c r="J44" s="39"/>
      <c r="K44" s="39"/>
      <c r="L44" s="39"/>
      <c r="M44" s="39"/>
      <c r="N44" s="39"/>
    </row>
    <row r="45" spans="1:20">
      <c r="A45" s="39"/>
      <c r="B45" s="39"/>
      <c r="C45" s="39"/>
      <c r="D45" s="39"/>
      <c r="E45" s="39"/>
      <c r="F45" s="43"/>
      <c r="G45" s="43"/>
      <c r="H45" s="43"/>
      <c r="I45" s="43"/>
      <c r="J45" s="43"/>
      <c r="K45" s="43"/>
      <c r="L45" s="43"/>
      <c r="M45" s="43"/>
      <c r="N45" s="43"/>
      <c r="O45" s="5"/>
      <c r="P45" s="5"/>
      <c r="Q45" s="5"/>
    </row>
    <row r="46" spans="1:20">
      <c r="A46" s="39"/>
      <c r="B46" s="39"/>
      <c r="C46" s="39"/>
      <c r="D46" s="39"/>
      <c r="E46" s="39"/>
      <c r="F46" s="47"/>
      <c r="G46" s="47"/>
      <c r="H46" s="47"/>
      <c r="I46" s="47"/>
      <c r="J46" s="47"/>
      <c r="K46" s="47"/>
      <c r="L46" s="47"/>
      <c r="M46" s="47"/>
      <c r="N46" s="47"/>
      <c r="O46" s="6"/>
      <c r="P46" s="6"/>
      <c r="Q46" s="6"/>
      <c r="S46" s="50"/>
      <c r="T46" s="6"/>
    </row>
    <row r="47" spans="1:20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</row>
    <row r="48" spans="1:20">
      <c r="A48" s="39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</row>
    <row r="49" spans="1:14">
      <c r="A49" s="39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</row>
    <row r="50" spans="1:14">
      <c r="A50" s="39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</row>
    <row r="51" spans="1:14">
      <c r="A51" s="39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</row>
    <row r="52" spans="1:14">
      <c r="A52" s="39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</row>
    <row r="53" spans="1:14">
      <c r="A53" s="39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</row>
    <row r="54" spans="1:14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</row>
    <row r="55" spans="1:14">
      <c r="A55" s="39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</row>
    <row r="56" spans="1:14">
      <c r="A56" s="39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</row>
    <row r="57" spans="1:14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</row>
    <row r="58" spans="1:14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</row>
    <row r="59" spans="1:14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</row>
    <row r="60" spans="1:14">
      <c r="A60" s="39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</row>
    <row r="61" spans="1:14">
      <c r="A61" s="39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</row>
    <row r="62" spans="1:14">
      <c r="A62" s="39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</row>
    <row r="63" spans="1:14">
      <c r="A63" s="39"/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</row>
    <row r="64" spans="1:14">
      <c r="A64" s="39"/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</row>
    <row r="65" spans="1:14">
      <c r="A65" s="39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</row>
    <row r="66" spans="1:14">
      <c r="A66" s="39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</row>
    <row r="67" spans="1:14">
      <c r="A67" s="39"/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</row>
    <row r="68" spans="1:14">
      <c r="A68" s="39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</row>
    <row r="69" spans="1:14">
      <c r="A69" s="39"/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</row>
    <row r="70" spans="1:14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</row>
    <row r="71" spans="1:14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</row>
    <row r="72" spans="1:14">
      <c r="A72" s="39"/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</row>
    <row r="73" spans="1:14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</row>
    <row r="74" spans="1:14">
      <c r="A74" s="39"/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</row>
    <row r="75" spans="1:14">
      <c r="A75" s="39"/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</row>
    <row r="76" spans="1:14">
      <c r="A76" s="39"/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</row>
    <row r="77" spans="1:14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</row>
    <row r="78" spans="1:14">
      <c r="A78" s="39"/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</row>
    <row r="79" spans="1:14">
      <c r="A79" s="39"/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</row>
    <row r="80" spans="1:14">
      <c r="A80" s="39"/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</row>
    <row r="81" spans="1:14">
      <c r="A81" s="39"/>
      <c r="B81" s="39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</row>
    <row r="82" spans="1:14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</row>
    <row r="83" spans="1:14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</row>
    <row r="84" spans="1:14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</row>
    <row r="85" spans="1:14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</row>
    <row r="86" spans="1:14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</row>
    <row r="87" spans="1:14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</row>
    <row r="88" spans="1:14">
      <c r="A88" s="39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</row>
    <row r="89" spans="1:14">
      <c r="A89" s="39"/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</row>
    <row r="90" spans="1:14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</row>
    <row r="91" spans="1:14">
      <c r="A91" s="39"/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</row>
    <row r="92" spans="1:14">
      <c r="A92" s="39"/>
      <c r="B92" s="39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</row>
    <row r="93" spans="1:14">
      <c r="A93" s="39"/>
      <c r="B93" s="39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</row>
  </sheetData>
  <mergeCells count="4">
    <mergeCell ref="B2:F2"/>
    <mergeCell ref="B4:F4"/>
    <mergeCell ref="B5:F5"/>
    <mergeCell ref="B3:F3"/>
  </mergeCells>
  <phoneticPr fontId="0" type="noConversion"/>
  <dataValidations count="2">
    <dataValidation type="list" allowBlank="1" showErrorMessage="1" sqref="D11">
      <formula1>$B$17:$B$20</formula1>
    </dataValidation>
    <dataValidation type="list" allowBlank="1" showErrorMessage="1" sqref="D7">
      <formula1>$A$17:$A$27</formula1>
    </dataValidation>
  </dataValidations>
  <pageMargins left="0.7" right="0.7" top="0.75" bottom="0.75" header="0.3" footer="0.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V113"/>
  <sheetViews>
    <sheetView workbookViewId="0">
      <selection activeCell="A9" sqref="A9"/>
    </sheetView>
  </sheetViews>
  <sheetFormatPr defaultRowHeight="12.75"/>
  <cols>
    <col min="1" max="1" width="23.140625" style="1" customWidth="1"/>
    <col min="2" max="16" width="8.7109375" style="1" customWidth="1"/>
    <col min="17" max="21" width="6.7109375" style="1" customWidth="1"/>
    <col min="22" max="16384" width="9.140625" style="1"/>
  </cols>
  <sheetData>
    <row r="1" spans="1:18">
      <c r="A1" s="1" t="s">
        <v>0</v>
      </c>
    </row>
    <row r="2" spans="1:18">
      <c r="A2" s="1" t="s">
        <v>1</v>
      </c>
    </row>
    <row r="3" spans="1:18">
      <c r="A3" s="1" t="s">
        <v>2</v>
      </c>
    </row>
    <row r="4" spans="1:18">
      <c r="A4" s="2">
        <v>39565</v>
      </c>
    </row>
    <row r="5" spans="1:18">
      <c r="A5" s="2"/>
    </row>
    <row r="6" spans="1:18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>
      <c r="A7" s="3" t="s">
        <v>67</v>
      </c>
      <c r="G7" s="3" t="s">
        <v>68</v>
      </c>
      <c r="K7" s="3" t="s">
        <v>69</v>
      </c>
    </row>
    <row r="8" spans="1:18">
      <c r="A8" s="1" t="s">
        <v>3</v>
      </c>
      <c r="C8" s="5" t="s">
        <v>25</v>
      </c>
      <c r="E8" s="5" t="s">
        <v>26</v>
      </c>
      <c r="G8" s="1" t="s">
        <v>52</v>
      </c>
      <c r="K8" s="1" t="s">
        <v>71</v>
      </c>
    </row>
    <row r="9" spans="1:18" ht="36.75" customHeight="1">
      <c r="A9" s="14" t="str">
        <f>'Input Page'!D7</f>
        <v>Virus Outbreak</v>
      </c>
      <c r="C9" s="14">
        <f>+'Input Page'!D9</f>
        <v>5</v>
      </c>
      <c r="E9" s="10" t="str">
        <f>+'Input Page'!D11</f>
        <v>Fight Back</v>
      </c>
      <c r="I9" s="17" t="s">
        <v>51</v>
      </c>
      <c r="K9" s="26" t="s">
        <v>141</v>
      </c>
      <c r="L9" s="26"/>
      <c r="M9" s="26"/>
      <c r="N9" s="26"/>
      <c r="O9" s="30">
        <f>D113</f>
        <v>0.24500000000000002</v>
      </c>
    </row>
    <row r="10" spans="1:18">
      <c r="G10" s="1" t="s">
        <v>27</v>
      </c>
      <c r="I10" s="1">
        <v>500</v>
      </c>
    </row>
    <row r="11" spans="1:18" ht="12.75" customHeight="1">
      <c r="A11" s="1" t="s">
        <v>70</v>
      </c>
      <c r="G11" s="1" t="s">
        <v>28</v>
      </c>
      <c r="I11" s="1">
        <v>40</v>
      </c>
      <c r="K11" s="60" t="s">
        <v>144</v>
      </c>
      <c r="L11" s="60"/>
      <c r="M11" s="60"/>
      <c r="N11" s="60"/>
      <c r="O11" s="60"/>
      <c r="P11" s="60"/>
      <c r="Q11" s="60"/>
      <c r="R11" s="60"/>
    </row>
    <row r="12" spans="1:18">
      <c r="G12" s="1" t="s">
        <v>29</v>
      </c>
      <c r="I12" s="1">
        <v>15</v>
      </c>
      <c r="K12" s="60"/>
      <c r="L12" s="60"/>
      <c r="M12" s="60"/>
      <c r="N12" s="60"/>
      <c r="O12" s="60"/>
      <c r="P12" s="60"/>
      <c r="Q12" s="60"/>
      <c r="R12" s="60"/>
    </row>
    <row r="13" spans="1:18">
      <c r="G13" s="1" t="s">
        <v>147</v>
      </c>
      <c r="I13" s="1">
        <v>3</v>
      </c>
    </row>
    <row r="15" spans="1:18">
      <c r="G15" s="1" t="s">
        <v>143</v>
      </c>
    </row>
    <row r="17" spans="1:18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1:18">
      <c r="A18" s="3" t="s">
        <v>53</v>
      </c>
      <c r="B18" s="1" t="s">
        <v>72</v>
      </c>
    </row>
    <row r="19" spans="1:18" ht="38.25">
      <c r="B19" s="6" t="s">
        <v>31</v>
      </c>
      <c r="C19" s="6" t="s">
        <v>14</v>
      </c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  <c r="I19" s="6" t="s">
        <v>76</v>
      </c>
      <c r="J19" s="6" t="s">
        <v>77</v>
      </c>
      <c r="K19" s="6" t="s">
        <v>20</v>
      </c>
      <c r="L19" s="6" t="s">
        <v>24</v>
      </c>
      <c r="M19" s="6" t="s">
        <v>21</v>
      </c>
      <c r="N19" s="6" t="s">
        <v>22</v>
      </c>
      <c r="O19" s="6" t="s">
        <v>23</v>
      </c>
      <c r="P19" s="6" t="s">
        <v>101</v>
      </c>
      <c r="R19" s="7" t="s">
        <v>30</v>
      </c>
    </row>
    <row r="20" spans="1:18">
      <c r="A20" s="1" t="s">
        <v>8</v>
      </c>
      <c r="B20" s="11">
        <v>0</v>
      </c>
      <c r="C20" s="11">
        <v>0.2</v>
      </c>
      <c r="D20" s="11">
        <v>0.2</v>
      </c>
      <c r="E20" s="11">
        <v>0.15</v>
      </c>
      <c r="F20" s="11">
        <v>0.25</v>
      </c>
      <c r="G20" s="11">
        <v>0.1</v>
      </c>
      <c r="H20" s="11">
        <v>0.05</v>
      </c>
      <c r="I20" s="11">
        <v>0.05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R20" s="8">
        <f>SUM(B20:P20)</f>
        <v>1</v>
      </c>
    </row>
    <row r="21" spans="1:18">
      <c r="A21" s="1" t="s">
        <v>5</v>
      </c>
      <c r="B21" s="11">
        <v>0.05</v>
      </c>
      <c r="C21" s="11">
        <v>0.2</v>
      </c>
      <c r="D21" s="11">
        <v>0.15</v>
      </c>
      <c r="E21" s="11">
        <v>0.05</v>
      </c>
      <c r="F21" s="11">
        <v>0.1</v>
      </c>
      <c r="G21" s="11">
        <v>0.05</v>
      </c>
      <c r="H21" s="11">
        <v>0.15</v>
      </c>
      <c r="I21" s="11">
        <v>0.25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R21" s="8">
        <f t="shared" ref="R21:R30" si="0">SUM(B21:P21)</f>
        <v>1</v>
      </c>
    </row>
    <row r="22" spans="1:18">
      <c r="A22" s="1" t="s">
        <v>13</v>
      </c>
      <c r="B22" s="11">
        <v>0</v>
      </c>
      <c r="C22" s="11">
        <v>0.05</v>
      </c>
      <c r="D22" s="11">
        <v>0.05</v>
      </c>
      <c r="E22" s="11">
        <v>0</v>
      </c>
      <c r="F22" s="11">
        <v>0.05</v>
      </c>
      <c r="G22" s="11">
        <v>0.1</v>
      </c>
      <c r="H22" s="11">
        <v>0.05</v>
      </c>
      <c r="I22" s="11">
        <v>0</v>
      </c>
      <c r="J22" s="11">
        <v>0</v>
      </c>
      <c r="K22" s="11">
        <v>0.05</v>
      </c>
      <c r="L22" s="11">
        <v>0.05</v>
      </c>
      <c r="M22" s="11">
        <v>0.6</v>
      </c>
      <c r="N22" s="11">
        <v>0</v>
      </c>
      <c r="O22" s="11">
        <v>0</v>
      </c>
      <c r="P22" s="11">
        <v>0</v>
      </c>
      <c r="R22" s="8">
        <f t="shared" si="0"/>
        <v>1</v>
      </c>
    </row>
    <row r="23" spans="1:18">
      <c r="A23" s="1" t="s">
        <v>12</v>
      </c>
      <c r="B23" s="11">
        <v>0</v>
      </c>
      <c r="C23" s="11">
        <v>0.05</v>
      </c>
      <c r="D23" s="11">
        <v>0.1</v>
      </c>
      <c r="E23" s="11">
        <v>0.1</v>
      </c>
      <c r="F23" s="11">
        <v>0.05</v>
      </c>
      <c r="G23" s="11">
        <v>0.05</v>
      </c>
      <c r="H23" s="11">
        <v>0.1</v>
      </c>
      <c r="I23" s="11">
        <v>0</v>
      </c>
      <c r="J23" s="11">
        <v>0.5</v>
      </c>
      <c r="K23" s="11">
        <v>0</v>
      </c>
      <c r="L23" s="11">
        <v>0.05</v>
      </c>
      <c r="M23" s="11">
        <v>0</v>
      </c>
      <c r="N23" s="11">
        <v>0</v>
      </c>
      <c r="O23" s="11">
        <v>0</v>
      </c>
      <c r="P23" s="11">
        <v>0</v>
      </c>
      <c r="R23" s="8">
        <f t="shared" si="0"/>
        <v>1</v>
      </c>
    </row>
    <row r="24" spans="1:18">
      <c r="A24" s="1" t="s">
        <v>94</v>
      </c>
      <c r="B24" s="11">
        <v>0</v>
      </c>
      <c r="C24" s="11">
        <v>0.1</v>
      </c>
      <c r="D24" s="11">
        <v>0.1</v>
      </c>
      <c r="E24" s="11">
        <v>0</v>
      </c>
      <c r="F24" s="11">
        <v>0</v>
      </c>
      <c r="G24" s="11">
        <v>0.1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0.7</v>
      </c>
      <c r="R24" s="8">
        <f t="shared" si="0"/>
        <v>1</v>
      </c>
    </row>
    <row r="25" spans="1:18">
      <c r="A25" s="1" t="s">
        <v>4</v>
      </c>
      <c r="B25" s="11">
        <v>0.05</v>
      </c>
      <c r="C25" s="11">
        <v>0.15</v>
      </c>
      <c r="D25" s="11">
        <v>0.15</v>
      </c>
      <c r="E25" s="11">
        <v>0</v>
      </c>
      <c r="F25" s="11">
        <v>0.05</v>
      </c>
      <c r="G25" s="11">
        <v>0.05</v>
      </c>
      <c r="H25" s="11">
        <v>0.05</v>
      </c>
      <c r="I25" s="11">
        <v>0</v>
      </c>
      <c r="J25" s="11">
        <v>0</v>
      </c>
      <c r="K25" s="11">
        <v>0.5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R25" s="8">
        <f t="shared" si="0"/>
        <v>1</v>
      </c>
    </row>
    <row r="26" spans="1:18">
      <c r="A26" s="1" t="s">
        <v>7</v>
      </c>
      <c r="B26" s="11">
        <v>0.15</v>
      </c>
      <c r="C26" s="11">
        <v>0.05</v>
      </c>
      <c r="D26" s="11">
        <v>0.05</v>
      </c>
      <c r="E26" s="11">
        <v>0</v>
      </c>
      <c r="F26" s="11">
        <v>0.15</v>
      </c>
      <c r="G26" s="11">
        <v>0.05</v>
      </c>
      <c r="H26" s="11">
        <v>0.05</v>
      </c>
      <c r="I26" s="11">
        <v>0.5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R26" s="8">
        <f t="shared" si="0"/>
        <v>1</v>
      </c>
    </row>
    <row r="27" spans="1:18">
      <c r="A27" s="1" t="s">
        <v>6</v>
      </c>
      <c r="B27" s="11">
        <v>0.3</v>
      </c>
      <c r="C27" s="11">
        <v>0.05</v>
      </c>
      <c r="D27" s="11">
        <v>0.05</v>
      </c>
      <c r="E27" s="11">
        <v>0</v>
      </c>
      <c r="F27" s="11">
        <v>0.3</v>
      </c>
      <c r="G27" s="11">
        <v>0.05</v>
      </c>
      <c r="H27" s="11">
        <v>0.05</v>
      </c>
      <c r="I27" s="11">
        <v>0.15</v>
      </c>
      <c r="J27" s="11">
        <v>0</v>
      </c>
      <c r="K27" s="11">
        <v>0</v>
      </c>
      <c r="L27" s="11">
        <v>0.05</v>
      </c>
      <c r="M27" s="11">
        <v>0</v>
      </c>
      <c r="N27" s="11">
        <v>0</v>
      </c>
      <c r="O27" s="11">
        <v>0</v>
      </c>
      <c r="P27" s="11">
        <v>0</v>
      </c>
      <c r="R27" s="8">
        <f t="shared" si="0"/>
        <v>1</v>
      </c>
    </row>
    <row r="28" spans="1:18">
      <c r="A28" s="1" t="s">
        <v>10</v>
      </c>
      <c r="B28" s="9">
        <v>0</v>
      </c>
      <c r="C28" s="9">
        <v>0.05</v>
      </c>
      <c r="D28" s="9">
        <v>0.05</v>
      </c>
      <c r="E28" s="9">
        <v>0</v>
      </c>
      <c r="F28" s="9">
        <v>0.15</v>
      </c>
      <c r="G28" s="9">
        <v>0</v>
      </c>
      <c r="H28" s="9">
        <v>0.05</v>
      </c>
      <c r="I28" s="9">
        <v>0</v>
      </c>
      <c r="J28" s="9">
        <v>0</v>
      </c>
      <c r="K28" s="9">
        <v>0</v>
      </c>
      <c r="L28" s="9">
        <v>0.1</v>
      </c>
      <c r="M28" s="9">
        <v>0</v>
      </c>
      <c r="N28" s="9">
        <v>0.6</v>
      </c>
      <c r="O28" s="9">
        <v>0</v>
      </c>
      <c r="P28" s="9">
        <v>0</v>
      </c>
      <c r="R28" s="8">
        <f t="shared" si="0"/>
        <v>1</v>
      </c>
    </row>
    <row r="29" spans="1:18">
      <c r="A29" s="1" t="s">
        <v>9</v>
      </c>
      <c r="B29" s="11">
        <v>0.2</v>
      </c>
      <c r="C29" s="11">
        <v>0.1</v>
      </c>
      <c r="D29" s="11">
        <v>0.1</v>
      </c>
      <c r="E29" s="11">
        <v>0</v>
      </c>
      <c r="F29" s="11">
        <v>0</v>
      </c>
      <c r="G29" s="11">
        <v>0.05</v>
      </c>
      <c r="H29" s="11">
        <v>0.05</v>
      </c>
      <c r="I29" s="11">
        <v>0</v>
      </c>
      <c r="J29" s="11">
        <v>0</v>
      </c>
      <c r="K29" s="11">
        <v>0</v>
      </c>
      <c r="L29" s="11">
        <v>0.5</v>
      </c>
      <c r="M29" s="11">
        <v>0</v>
      </c>
      <c r="N29" s="11">
        <v>0</v>
      </c>
      <c r="O29" s="11">
        <v>0</v>
      </c>
      <c r="P29" s="11">
        <v>0</v>
      </c>
      <c r="R29" s="8">
        <f t="shared" si="0"/>
        <v>1</v>
      </c>
    </row>
    <row r="30" spans="1:18">
      <c r="A30" s="1" t="s">
        <v>11</v>
      </c>
      <c r="B30" s="9">
        <v>0</v>
      </c>
      <c r="C30" s="9">
        <v>0.05</v>
      </c>
      <c r="D30" s="9">
        <v>0.05</v>
      </c>
      <c r="E30" s="9">
        <v>0</v>
      </c>
      <c r="F30" s="9">
        <v>0.1</v>
      </c>
      <c r="G30" s="9">
        <v>0.05</v>
      </c>
      <c r="H30" s="9">
        <v>0.05</v>
      </c>
      <c r="I30" s="9">
        <v>0</v>
      </c>
      <c r="J30" s="9">
        <v>0</v>
      </c>
      <c r="K30" s="9">
        <v>0</v>
      </c>
      <c r="L30" s="9">
        <v>0.1</v>
      </c>
      <c r="M30" s="9">
        <v>0</v>
      </c>
      <c r="N30" s="9">
        <v>0</v>
      </c>
      <c r="O30" s="9">
        <v>0.6</v>
      </c>
      <c r="P30" s="9">
        <v>0</v>
      </c>
      <c r="R30" s="8">
        <f t="shared" si="0"/>
        <v>1</v>
      </c>
    </row>
    <row r="32" spans="1:18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</row>
    <row r="33" spans="1:21">
      <c r="A33" s="3" t="s">
        <v>54</v>
      </c>
      <c r="B33" s="1" t="s">
        <v>78</v>
      </c>
    </row>
    <row r="34" spans="1:21">
      <c r="B34" s="5" t="s">
        <v>32</v>
      </c>
      <c r="C34" s="5" t="s">
        <v>40</v>
      </c>
      <c r="D34" s="5" t="s">
        <v>41</v>
      </c>
      <c r="E34" s="5" t="s">
        <v>32</v>
      </c>
      <c r="F34" s="5" t="s">
        <v>32</v>
      </c>
      <c r="G34" s="5" t="s">
        <v>32</v>
      </c>
      <c r="H34" s="5" t="s">
        <v>32</v>
      </c>
      <c r="I34" s="5" t="s">
        <v>32</v>
      </c>
      <c r="J34" s="5" t="s">
        <v>32</v>
      </c>
      <c r="K34" s="5" t="s">
        <v>32</v>
      </c>
      <c r="L34" s="5" t="s">
        <v>32</v>
      </c>
      <c r="M34" s="5" t="s">
        <v>32</v>
      </c>
      <c r="N34" s="5" t="s">
        <v>32</v>
      </c>
      <c r="O34" s="5" t="s">
        <v>32</v>
      </c>
      <c r="P34" s="5" t="s">
        <v>32</v>
      </c>
    </row>
    <row r="35" spans="1:21" ht="38.25">
      <c r="B35" s="6" t="s">
        <v>31</v>
      </c>
      <c r="C35" s="6" t="s">
        <v>14</v>
      </c>
      <c r="D35" s="6" t="s">
        <v>15</v>
      </c>
      <c r="E35" s="6" t="s">
        <v>16</v>
      </c>
      <c r="F35" s="6" t="s">
        <v>17</v>
      </c>
      <c r="G35" s="6" t="s">
        <v>18</v>
      </c>
      <c r="H35" s="6" t="s">
        <v>19</v>
      </c>
      <c r="I35" s="6" t="s">
        <v>76</v>
      </c>
      <c r="J35" s="6" t="s">
        <v>77</v>
      </c>
      <c r="K35" s="6" t="s">
        <v>20</v>
      </c>
      <c r="L35" s="6" t="s">
        <v>24</v>
      </c>
      <c r="M35" s="6" t="s">
        <v>21</v>
      </c>
      <c r="N35" s="6" t="s">
        <v>22</v>
      </c>
      <c r="O35" s="6" t="s">
        <v>23</v>
      </c>
      <c r="P35" s="6" t="s">
        <v>101</v>
      </c>
    </row>
    <row r="36" spans="1:21">
      <c r="A36" s="1" t="s">
        <v>79</v>
      </c>
      <c r="B36" s="1">
        <v>10</v>
      </c>
      <c r="C36" s="1">
        <f>IF(C9&lt;=8,0,8*(C9-8))</f>
        <v>0</v>
      </c>
      <c r="D36" s="1">
        <f>IF(C9&lt;=14,0,1200*(C9-14))</f>
        <v>0</v>
      </c>
      <c r="E36" s="1">
        <v>10</v>
      </c>
      <c r="F36" s="1">
        <v>10</v>
      </c>
      <c r="G36" s="1">
        <v>10</v>
      </c>
      <c r="H36" s="1">
        <v>10</v>
      </c>
      <c r="I36" s="1">
        <v>10</v>
      </c>
      <c r="J36" s="1">
        <v>10</v>
      </c>
      <c r="K36" s="1">
        <v>10</v>
      </c>
      <c r="L36" s="1">
        <v>10</v>
      </c>
      <c r="M36" s="1">
        <v>10</v>
      </c>
      <c r="N36" s="1">
        <v>10</v>
      </c>
      <c r="O36" s="1">
        <v>10</v>
      </c>
      <c r="P36" s="1">
        <v>10</v>
      </c>
    </row>
    <row r="38" spans="1:21">
      <c r="A38" s="1" t="s">
        <v>34</v>
      </c>
      <c r="B38" s="1" t="s">
        <v>36</v>
      </c>
    </row>
    <row r="39" spans="1:21">
      <c r="B39" s="1" t="s">
        <v>38</v>
      </c>
    </row>
    <row r="40" spans="1:21">
      <c r="B40" s="1" t="s">
        <v>37</v>
      </c>
    </row>
    <row r="41" spans="1:21">
      <c r="B41" s="1" t="s">
        <v>39</v>
      </c>
    </row>
    <row r="42" spans="1:21">
      <c r="B42" s="1" t="s">
        <v>35</v>
      </c>
    </row>
    <row r="43" spans="1:21">
      <c r="B43" s="1" t="s">
        <v>42</v>
      </c>
    </row>
    <row r="44" spans="1:21">
      <c r="D44" s="1" t="s">
        <v>43</v>
      </c>
    </row>
    <row r="46" spans="1:21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>
      <c r="A47" s="3" t="s">
        <v>82</v>
      </c>
      <c r="B47" s="1" t="s">
        <v>83</v>
      </c>
    </row>
    <row r="48" spans="1:21">
      <c r="B48" s="5" t="s">
        <v>32</v>
      </c>
      <c r="C48" s="5" t="s">
        <v>40</v>
      </c>
      <c r="D48" s="5" t="s">
        <v>41</v>
      </c>
      <c r="E48" s="5" t="s">
        <v>32</v>
      </c>
      <c r="F48" s="5" t="s">
        <v>32</v>
      </c>
      <c r="G48" s="5" t="s">
        <v>32</v>
      </c>
      <c r="H48" s="5" t="s">
        <v>32</v>
      </c>
      <c r="I48" s="5" t="s">
        <v>32</v>
      </c>
      <c r="J48" s="5" t="s">
        <v>32</v>
      </c>
      <c r="K48" s="5" t="s">
        <v>32</v>
      </c>
      <c r="L48" s="5" t="s">
        <v>32</v>
      </c>
      <c r="M48" s="5" t="s">
        <v>32</v>
      </c>
      <c r="N48" s="5" t="s">
        <v>32</v>
      </c>
      <c r="O48" s="5" t="s">
        <v>32</v>
      </c>
      <c r="P48" s="5" t="s">
        <v>32</v>
      </c>
    </row>
    <row r="49" spans="1:21" ht="51">
      <c r="B49" s="6" t="s">
        <v>31</v>
      </c>
      <c r="C49" s="6" t="s">
        <v>14</v>
      </c>
      <c r="D49" s="6" t="s">
        <v>15</v>
      </c>
      <c r="E49" s="6" t="s">
        <v>16</v>
      </c>
      <c r="F49" s="6" t="s">
        <v>17</v>
      </c>
      <c r="G49" s="6" t="s">
        <v>18</v>
      </c>
      <c r="H49" s="6" t="s">
        <v>19</v>
      </c>
      <c r="I49" s="6" t="s">
        <v>76</v>
      </c>
      <c r="J49" s="6" t="s">
        <v>77</v>
      </c>
      <c r="K49" s="6" t="s">
        <v>20</v>
      </c>
      <c r="L49" s="6" t="s">
        <v>24</v>
      </c>
      <c r="M49" s="6" t="s">
        <v>21</v>
      </c>
      <c r="N49" s="6" t="s">
        <v>22</v>
      </c>
      <c r="O49" s="6" t="s">
        <v>23</v>
      </c>
      <c r="P49" s="6" t="s">
        <v>101</v>
      </c>
      <c r="R49" s="14" t="s">
        <v>33</v>
      </c>
      <c r="S49" s="17" t="s">
        <v>99</v>
      </c>
      <c r="T49" s="6" t="s">
        <v>80</v>
      </c>
      <c r="U49" s="6" t="s">
        <v>81</v>
      </c>
    </row>
    <row r="50" spans="1:21">
      <c r="A50" s="18" t="s">
        <v>104</v>
      </c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31"/>
      <c r="R50" s="32">
        <v>0</v>
      </c>
      <c r="S50" s="33">
        <v>0</v>
      </c>
      <c r="T50" s="34"/>
      <c r="U50" s="34"/>
    </row>
    <row r="51" spans="1:21">
      <c r="A51" s="1" t="s">
        <v>44</v>
      </c>
      <c r="C51" s="1">
        <v>16</v>
      </c>
      <c r="R51" s="22">
        <v>0</v>
      </c>
      <c r="S51" s="27">
        <v>20</v>
      </c>
      <c r="T51" s="12">
        <f>8.345*5</f>
        <v>41.725000000000001</v>
      </c>
      <c r="U51" s="13">
        <f>R51*T51</f>
        <v>0</v>
      </c>
    </row>
    <row r="52" spans="1:21">
      <c r="A52" s="1" t="s">
        <v>45</v>
      </c>
      <c r="C52" s="1">
        <v>2</v>
      </c>
      <c r="R52" s="22">
        <v>0</v>
      </c>
      <c r="S52" s="27">
        <v>200</v>
      </c>
      <c r="T52" s="12">
        <f>1/0.96</f>
        <v>1.0416666666666667</v>
      </c>
      <c r="U52" s="13">
        <f t="shared" ref="U52:U57" si="1">R52*T52</f>
        <v>0</v>
      </c>
    </row>
    <row r="53" spans="1:21">
      <c r="A53" s="1" t="s">
        <v>47</v>
      </c>
      <c r="D53" s="1">
        <v>600</v>
      </c>
      <c r="R53" s="22">
        <v>0</v>
      </c>
      <c r="S53" s="27">
        <v>200</v>
      </c>
      <c r="T53" s="12">
        <f>15*0.0625</f>
        <v>0.9375</v>
      </c>
      <c r="U53" s="13">
        <f t="shared" si="1"/>
        <v>0</v>
      </c>
    </row>
    <row r="54" spans="1:21">
      <c r="A54" s="1" t="s">
        <v>46</v>
      </c>
      <c r="D54" s="1">
        <v>150</v>
      </c>
      <c r="R54" s="22">
        <v>0</v>
      </c>
      <c r="S54" s="27">
        <v>200</v>
      </c>
      <c r="T54" s="12">
        <f>12*0.0625</f>
        <v>0.75</v>
      </c>
      <c r="U54" s="13">
        <f t="shared" si="1"/>
        <v>0</v>
      </c>
    </row>
    <row r="55" spans="1:21">
      <c r="A55" s="1" t="s">
        <v>48</v>
      </c>
      <c r="D55" s="1">
        <v>4800</v>
      </c>
      <c r="R55" s="22">
        <v>0</v>
      </c>
      <c r="S55" s="27">
        <v>200</v>
      </c>
      <c r="T55" s="12">
        <v>3</v>
      </c>
      <c r="U55" s="13">
        <f t="shared" si="1"/>
        <v>0</v>
      </c>
    </row>
    <row r="56" spans="1:21">
      <c r="A56" s="1" t="s">
        <v>85</v>
      </c>
      <c r="D56" s="1">
        <v>1690</v>
      </c>
      <c r="R56" s="22">
        <v>0</v>
      </c>
      <c r="S56" s="27">
        <v>200</v>
      </c>
      <c r="T56" s="12">
        <f>10*0.0625</f>
        <v>0.625</v>
      </c>
      <c r="U56" s="13">
        <f t="shared" si="1"/>
        <v>0</v>
      </c>
    </row>
    <row r="57" spans="1:21">
      <c r="A57" s="1" t="s">
        <v>102</v>
      </c>
      <c r="C57" s="1">
        <v>1</v>
      </c>
      <c r="P57" s="1">
        <v>2</v>
      </c>
      <c r="R57" s="22">
        <v>2</v>
      </c>
      <c r="S57" s="27">
        <v>5</v>
      </c>
      <c r="T57" s="12">
        <v>1</v>
      </c>
      <c r="U57" s="13">
        <f t="shared" si="1"/>
        <v>2</v>
      </c>
    </row>
    <row r="58" spans="1:21">
      <c r="A58" s="18" t="s">
        <v>105</v>
      </c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31"/>
      <c r="R58" s="35">
        <v>0</v>
      </c>
      <c r="S58" s="36">
        <v>0</v>
      </c>
      <c r="T58" s="37"/>
      <c r="U58" s="37"/>
    </row>
    <row r="59" spans="1:21">
      <c r="A59" s="1" t="s">
        <v>106</v>
      </c>
      <c r="K59" s="1">
        <v>9</v>
      </c>
      <c r="R59" s="22">
        <v>0</v>
      </c>
      <c r="S59" s="27">
        <v>1</v>
      </c>
      <c r="T59" s="12">
        <f>130/1000*0.002204</f>
        <v>2.8651999999999996E-4</v>
      </c>
      <c r="U59" s="13">
        <f>R59*T59</f>
        <v>0</v>
      </c>
    </row>
    <row r="60" spans="1:21">
      <c r="A60" s="1" t="s">
        <v>49</v>
      </c>
      <c r="H60" s="1">
        <v>9</v>
      </c>
      <c r="L60" s="1">
        <v>2</v>
      </c>
      <c r="R60" s="22">
        <v>0</v>
      </c>
      <c r="S60" s="27">
        <v>1</v>
      </c>
      <c r="T60" s="12">
        <v>0.5</v>
      </c>
      <c r="U60" s="13">
        <f t="shared" ref="U60:U65" si="2">R60*T60</f>
        <v>0</v>
      </c>
    </row>
    <row r="61" spans="1:21">
      <c r="A61" s="1" t="s">
        <v>84</v>
      </c>
      <c r="H61" s="1">
        <v>9</v>
      </c>
      <c r="L61" s="1">
        <v>8</v>
      </c>
      <c r="R61" s="22">
        <v>0</v>
      </c>
      <c r="S61" s="27">
        <v>1</v>
      </c>
      <c r="T61" s="12">
        <v>5</v>
      </c>
      <c r="U61" s="13">
        <f t="shared" si="2"/>
        <v>0</v>
      </c>
    </row>
    <row r="62" spans="1:21">
      <c r="A62" s="1" t="s">
        <v>96</v>
      </c>
      <c r="B62" s="1">
        <v>5</v>
      </c>
      <c r="L62" s="1">
        <v>4</v>
      </c>
      <c r="R62" s="22">
        <v>0</v>
      </c>
      <c r="S62" s="27">
        <v>1</v>
      </c>
      <c r="T62" s="12">
        <v>0.1</v>
      </c>
      <c r="U62" s="13">
        <f t="shared" si="2"/>
        <v>0</v>
      </c>
    </row>
    <row r="63" spans="1:21">
      <c r="A63" s="1" t="s">
        <v>100</v>
      </c>
      <c r="B63" s="1">
        <v>10</v>
      </c>
      <c r="L63" s="1">
        <v>9</v>
      </c>
      <c r="R63" s="22">
        <v>0</v>
      </c>
      <c r="S63" s="27">
        <v>1</v>
      </c>
      <c r="T63" s="12">
        <v>6</v>
      </c>
      <c r="U63" s="13">
        <f t="shared" si="2"/>
        <v>0</v>
      </c>
    </row>
    <row r="64" spans="1:21">
      <c r="A64" s="1" t="s">
        <v>87</v>
      </c>
      <c r="E64" s="1">
        <v>7</v>
      </c>
      <c r="R64" s="22">
        <v>0</v>
      </c>
      <c r="S64" s="27">
        <v>1</v>
      </c>
      <c r="T64" s="12">
        <v>3</v>
      </c>
      <c r="U64" s="13">
        <f t="shared" si="2"/>
        <v>0</v>
      </c>
    </row>
    <row r="65" spans="1:21">
      <c r="A65" s="1" t="s">
        <v>88</v>
      </c>
      <c r="E65" s="1">
        <v>9</v>
      </c>
      <c r="R65" s="22">
        <v>0</v>
      </c>
      <c r="S65" s="27">
        <v>1</v>
      </c>
      <c r="T65" s="12">
        <v>1.8</v>
      </c>
      <c r="U65" s="13">
        <f t="shared" si="2"/>
        <v>0</v>
      </c>
    </row>
    <row r="66" spans="1:21">
      <c r="A66" s="18" t="s">
        <v>107</v>
      </c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31"/>
      <c r="R66" s="35">
        <v>0</v>
      </c>
      <c r="S66" s="36">
        <v>0</v>
      </c>
      <c r="T66" s="37"/>
      <c r="U66" s="37"/>
    </row>
    <row r="67" spans="1:21">
      <c r="A67" s="1" t="s">
        <v>50</v>
      </c>
      <c r="F67" s="1">
        <v>9</v>
      </c>
      <c r="G67" s="1">
        <v>3</v>
      </c>
      <c r="R67" s="22">
        <v>0</v>
      </c>
      <c r="S67" s="27">
        <v>1</v>
      </c>
      <c r="T67" s="12">
        <v>0.15</v>
      </c>
      <c r="U67" s="13">
        <f>R67*T67</f>
        <v>0</v>
      </c>
    </row>
    <row r="68" spans="1:21">
      <c r="A68" s="1" t="s">
        <v>95</v>
      </c>
      <c r="F68" s="1">
        <f>7*R68</f>
        <v>0</v>
      </c>
      <c r="G68" s="1">
        <v>2</v>
      </c>
      <c r="R68" s="22">
        <v>0</v>
      </c>
      <c r="S68" s="27">
        <v>1</v>
      </c>
      <c r="T68" s="12">
        <v>0.01</v>
      </c>
      <c r="U68" s="13">
        <f t="shared" ref="U68:U102" si="3">R68*T68</f>
        <v>0</v>
      </c>
    </row>
    <row r="69" spans="1:21">
      <c r="A69" s="1" t="s">
        <v>117</v>
      </c>
      <c r="F69" s="1">
        <v>9</v>
      </c>
      <c r="N69" s="1">
        <v>2</v>
      </c>
      <c r="O69" s="1">
        <v>3</v>
      </c>
      <c r="R69" s="22">
        <v>0</v>
      </c>
      <c r="S69" s="27">
        <v>1</v>
      </c>
      <c r="T69" s="13">
        <v>4.9604015580555059</v>
      </c>
      <c r="U69" s="13">
        <f t="shared" si="3"/>
        <v>0</v>
      </c>
    </row>
    <row r="70" spans="1:21">
      <c r="A70" s="1" t="s">
        <v>62</v>
      </c>
      <c r="B70" s="1">
        <v>8</v>
      </c>
      <c r="L70" s="1">
        <v>5</v>
      </c>
      <c r="R70" s="22">
        <v>0</v>
      </c>
      <c r="S70" s="27">
        <v>1</v>
      </c>
      <c r="T70" s="12">
        <v>5</v>
      </c>
      <c r="U70" s="13">
        <f t="shared" si="3"/>
        <v>0</v>
      </c>
    </row>
    <row r="71" spans="1:21">
      <c r="A71" s="1" t="s">
        <v>86</v>
      </c>
      <c r="G71" s="1">
        <v>9</v>
      </c>
      <c r="Q71" s="12"/>
      <c r="R71" s="22">
        <v>1</v>
      </c>
      <c r="S71" s="27">
        <v>1</v>
      </c>
      <c r="T71" s="13">
        <v>0.8</v>
      </c>
      <c r="U71" s="13">
        <f t="shared" si="3"/>
        <v>0.8</v>
      </c>
    </row>
    <row r="72" spans="1:21">
      <c r="A72" s="1" t="s">
        <v>118</v>
      </c>
      <c r="F72" s="1">
        <v>2</v>
      </c>
      <c r="G72" s="1">
        <v>7</v>
      </c>
      <c r="M72" s="1">
        <v>1</v>
      </c>
      <c r="N72" s="1">
        <v>1</v>
      </c>
      <c r="O72" s="1">
        <v>1</v>
      </c>
      <c r="R72" s="22">
        <v>0</v>
      </c>
      <c r="S72" s="27">
        <v>1</v>
      </c>
      <c r="T72" s="13">
        <v>1.3007275196678882</v>
      </c>
      <c r="U72" s="13">
        <f t="shared" si="3"/>
        <v>0</v>
      </c>
    </row>
    <row r="73" spans="1:21">
      <c r="A73" s="1" t="s">
        <v>112</v>
      </c>
      <c r="I73" s="1">
        <v>8</v>
      </c>
      <c r="Q73" s="12"/>
      <c r="R73" s="22">
        <v>0</v>
      </c>
      <c r="S73" s="27">
        <v>1</v>
      </c>
      <c r="T73" s="13">
        <v>29</v>
      </c>
      <c r="U73" s="13">
        <f t="shared" si="3"/>
        <v>0</v>
      </c>
    </row>
    <row r="74" spans="1:21">
      <c r="A74" s="1" t="s">
        <v>97</v>
      </c>
      <c r="I74" s="1">
        <v>9</v>
      </c>
      <c r="Q74" s="12"/>
      <c r="R74" s="22">
        <v>0</v>
      </c>
      <c r="S74" s="27">
        <v>1</v>
      </c>
      <c r="T74" s="13">
        <v>10</v>
      </c>
      <c r="U74" s="13">
        <f t="shared" si="3"/>
        <v>0</v>
      </c>
    </row>
    <row r="75" spans="1:21">
      <c r="A75" s="1" t="s">
        <v>98</v>
      </c>
      <c r="J75" s="1">
        <v>9</v>
      </c>
      <c r="Q75" s="12"/>
      <c r="R75" s="22">
        <v>0</v>
      </c>
      <c r="S75" s="27">
        <v>1</v>
      </c>
      <c r="T75" s="13">
        <v>38</v>
      </c>
      <c r="U75" s="13">
        <f t="shared" si="3"/>
        <v>0</v>
      </c>
    </row>
    <row r="76" spans="1:21">
      <c r="A76" s="1" t="s">
        <v>64</v>
      </c>
      <c r="O76" s="1">
        <v>5</v>
      </c>
      <c r="R76" s="22">
        <v>0</v>
      </c>
      <c r="S76" s="27">
        <v>1</v>
      </c>
      <c r="T76" s="13">
        <v>0.81249172898034505</v>
      </c>
      <c r="U76" s="13">
        <f t="shared" si="3"/>
        <v>0</v>
      </c>
    </row>
    <row r="77" spans="1:21">
      <c r="A77" s="1" t="s">
        <v>108</v>
      </c>
      <c r="P77" s="1">
        <v>3</v>
      </c>
      <c r="Q77" s="12"/>
      <c r="R77" s="22">
        <v>1</v>
      </c>
      <c r="S77" s="27">
        <v>1</v>
      </c>
      <c r="T77" s="13">
        <v>0.1</v>
      </c>
      <c r="U77" s="13">
        <f t="shared" si="3"/>
        <v>0.1</v>
      </c>
    </row>
    <row r="78" spans="1:21">
      <c r="A78" s="1" t="s">
        <v>109</v>
      </c>
      <c r="P78" s="1">
        <v>3</v>
      </c>
      <c r="Q78" s="12"/>
      <c r="R78" s="22">
        <v>1</v>
      </c>
      <c r="S78" s="27">
        <v>1</v>
      </c>
      <c r="T78" s="13">
        <v>0.1</v>
      </c>
      <c r="U78" s="13">
        <f t="shared" si="3"/>
        <v>0.1</v>
      </c>
    </row>
    <row r="79" spans="1:21">
      <c r="A79" s="18" t="s">
        <v>110</v>
      </c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37"/>
      <c r="R79" s="35">
        <v>0</v>
      </c>
      <c r="S79" s="36">
        <v>0</v>
      </c>
      <c r="T79" s="37"/>
      <c r="U79" s="37"/>
    </row>
    <row r="80" spans="1:21">
      <c r="A80" s="1" t="s">
        <v>111</v>
      </c>
      <c r="J80" s="1">
        <v>8</v>
      </c>
      <c r="Q80" s="12"/>
      <c r="R80" s="22">
        <v>0</v>
      </c>
      <c r="S80" s="27">
        <v>1</v>
      </c>
      <c r="T80" s="13">
        <v>3</v>
      </c>
      <c r="U80" s="13">
        <f t="shared" si="3"/>
        <v>0</v>
      </c>
    </row>
    <row r="81" spans="1:21">
      <c r="A81" s="1" t="s">
        <v>89</v>
      </c>
      <c r="B81" s="1">
        <v>8</v>
      </c>
      <c r="K81" s="1">
        <v>8</v>
      </c>
      <c r="L81" s="1">
        <v>7</v>
      </c>
      <c r="R81" s="22">
        <v>0</v>
      </c>
      <c r="S81" s="27">
        <v>1</v>
      </c>
      <c r="T81" s="13">
        <v>11</v>
      </c>
      <c r="U81" s="13">
        <f t="shared" si="3"/>
        <v>0</v>
      </c>
    </row>
    <row r="82" spans="1:21">
      <c r="A82" s="1" t="s">
        <v>55</v>
      </c>
      <c r="B82" s="1">
        <v>6</v>
      </c>
      <c r="K82" s="1">
        <v>8</v>
      </c>
      <c r="L82" s="1">
        <v>6</v>
      </c>
      <c r="R82" s="22">
        <v>0</v>
      </c>
      <c r="S82" s="27">
        <v>1</v>
      </c>
      <c r="T82" s="13">
        <v>6</v>
      </c>
      <c r="U82" s="13">
        <f t="shared" si="3"/>
        <v>0</v>
      </c>
    </row>
    <row r="83" spans="1:21">
      <c r="A83" s="1" t="s">
        <v>56</v>
      </c>
      <c r="M83" s="1">
        <v>4</v>
      </c>
      <c r="N83" s="1">
        <v>4</v>
      </c>
      <c r="O83" s="1">
        <v>4</v>
      </c>
      <c r="R83" s="22">
        <v>0</v>
      </c>
      <c r="S83" s="27">
        <v>1</v>
      </c>
      <c r="T83" s="13">
        <v>9.369647387438178</v>
      </c>
      <c r="U83" s="13">
        <f t="shared" si="3"/>
        <v>0</v>
      </c>
    </row>
    <row r="84" spans="1:21">
      <c r="A84" s="1" t="s">
        <v>57</v>
      </c>
      <c r="M84" s="1">
        <v>5</v>
      </c>
      <c r="N84" s="1">
        <v>5</v>
      </c>
      <c r="O84" s="1">
        <v>5</v>
      </c>
      <c r="R84" s="22">
        <v>0</v>
      </c>
      <c r="S84" s="27">
        <v>1</v>
      </c>
      <c r="T84" s="13">
        <v>7.0547933270122742</v>
      </c>
      <c r="U84" s="13">
        <f t="shared" si="3"/>
        <v>0</v>
      </c>
    </row>
    <row r="85" spans="1:21">
      <c r="A85" s="18" t="s">
        <v>116</v>
      </c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31"/>
      <c r="R85" s="35">
        <v>0</v>
      </c>
      <c r="S85" s="36">
        <v>0</v>
      </c>
      <c r="T85" s="37"/>
      <c r="U85" s="37"/>
    </row>
    <row r="86" spans="1:21">
      <c r="A86" s="1" t="s">
        <v>113</v>
      </c>
      <c r="M86" s="1">
        <v>5</v>
      </c>
      <c r="N86" s="1">
        <v>3</v>
      </c>
      <c r="O86" s="1">
        <v>4</v>
      </c>
      <c r="R86" s="22">
        <v>0</v>
      </c>
      <c r="S86" s="27">
        <v>1</v>
      </c>
      <c r="T86" s="13">
        <v>2.2487153729851626</v>
      </c>
      <c r="U86" s="13">
        <f t="shared" si="3"/>
        <v>0</v>
      </c>
    </row>
    <row r="87" spans="1:21">
      <c r="A87" s="1" t="s">
        <v>114</v>
      </c>
      <c r="M87" s="1">
        <v>6</v>
      </c>
      <c r="N87" s="1">
        <v>4</v>
      </c>
      <c r="O87" s="1">
        <v>5</v>
      </c>
      <c r="R87" s="22">
        <v>0</v>
      </c>
      <c r="S87" s="27">
        <v>1</v>
      </c>
      <c r="T87" s="13">
        <v>3.3113436178663869</v>
      </c>
      <c r="U87" s="13">
        <f t="shared" si="3"/>
        <v>0</v>
      </c>
    </row>
    <row r="88" spans="1:21">
      <c r="A88" s="1" t="s">
        <v>115</v>
      </c>
      <c r="M88" s="1">
        <v>3</v>
      </c>
      <c r="N88" s="1">
        <v>1</v>
      </c>
      <c r="O88" s="1">
        <v>2</v>
      </c>
      <c r="R88" s="22">
        <v>0</v>
      </c>
      <c r="S88" s="27">
        <v>1</v>
      </c>
      <c r="T88" s="13">
        <v>1.4021401737436898</v>
      </c>
      <c r="U88" s="13">
        <f t="shared" si="3"/>
        <v>0</v>
      </c>
    </row>
    <row r="89" spans="1:21">
      <c r="A89" s="1" t="s">
        <v>119</v>
      </c>
      <c r="M89" s="1">
        <v>4</v>
      </c>
      <c r="N89" s="1">
        <v>2</v>
      </c>
      <c r="O89" s="1">
        <v>3</v>
      </c>
      <c r="R89" s="22">
        <v>0</v>
      </c>
      <c r="S89" s="27">
        <v>1</v>
      </c>
      <c r="T89" s="13">
        <v>6.8343310355431415</v>
      </c>
      <c r="U89" s="13">
        <f t="shared" si="3"/>
        <v>0</v>
      </c>
    </row>
    <row r="90" spans="1:21">
      <c r="A90" s="1" t="s">
        <v>125</v>
      </c>
      <c r="M90" s="1">
        <v>5</v>
      </c>
      <c r="N90" s="1">
        <v>3</v>
      </c>
      <c r="O90" s="1">
        <v>4</v>
      </c>
      <c r="R90" s="22">
        <v>0</v>
      </c>
      <c r="S90" s="27">
        <v>1</v>
      </c>
      <c r="T90" s="13">
        <v>9.0389539502344771</v>
      </c>
      <c r="U90" s="13">
        <f t="shared" si="3"/>
        <v>0</v>
      </c>
    </row>
    <row r="91" spans="1:21">
      <c r="A91" s="1" t="s">
        <v>124</v>
      </c>
      <c r="M91" s="1">
        <v>6</v>
      </c>
      <c r="N91" s="1">
        <v>4</v>
      </c>
      <c r="O91" s="1">
        <v>7</v>
      </c>
      <c r="R91" s="22">
        <v>0</v>
      </c>
      <c r="S91" s="27">
        <v>1</v>
      </c>
      <c r="T91" s="13">
        <v>7</v>
      </c>
      <c r="U91" s="13">
        <f t="shared" si="3"/>
        <v>0</v>
      </c>
    </row>
    <row r="92" spans="1:21">
      <c r="A92" s="1" t="s">
        <v>121</v>
      </c>
      <c r="M92" s="1">
        <v>8</v>
      </c>
      <c r="N92" s="1">
        <v>8</v>
      </c>
      <c r="O92" s="1">
        <v>8</v>
      </c>
      <c r="R92" s="22">
        <v>0</v>
      </c>
      <c r="S92" s="27">
        <v>1</v>
      </c>
      <c r="T92" s="13">
        <v>15</v>
      </c>
      <c r="U92" s="13">
        <f t="shared" si="3"/>
        <v>0</v>
      </c>
    </row>
    <row r="93" spans="1:21">
      <c r="A93" s="1" t="s">
        <v>122</v>
      </c>
      <c r="M93" s="1">
        <v>7</v>
      </c>
      <c r="N93" s="1">
        <v>7</v>
      </c>
      <c r="O93" s="1">
        <v>5</v>
      </c>
      <c r="R93" s="22">
        <v>0</v>
      </c>
      <c r="S93" s="27">
        <v>1</v>
      </c>
      <c r="T93" s="13">
        <v>5.0044940163493328</v>
      </c>
      <c r="U93" s="13">
        <f t="shared" si="3"/>
        <v>0</v>
      </c>
    </row>
    <row r="94" spans="1:21">
      <c r="A94" s="1" t="s">
        <v>123</v>
      </c>
      <c r="N94" s="1">
        <v>9</v>
      </c>
      <c r="R94" s="22">
        <v>0</v>
      </c>
      <c r="S94" s="27">
        <v>1</v>
      </c>
      <c r="T94" s="13">
        <v>2.2046229146913356</v>
      </c>
      <c r="U94" s="13">
        <f t="shared" si="3"/>
        <v>0</v>
      </c>
    </row>
    <row r="95" spans="1:21">
      <c r="A95" s="18" t="s">
        <v>120</v>
      </c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31"/>
      <c r="R95" s="35">
        <v>0</v>
      </c>
      <c r="S95" s="36">
        <v>0</v>
      </c>
      <c r="T95" s="37"/>
      <c r="U95" s="37"/>
    </row>
    <row r="96" spans="1:21">
      <c r="A96" s="1" t="s">
        <v>58</v>
      </c>
      <c r="M96" s="1">
        <v>1</v>
      </c>
      <c r="N96" s="1">
        <v>1</v>
      </c>
      <c r="O96" s="1">
        <v>1</v>
      </c>
      <c r="R96" s="22">
        <v>0</v>
      </c>
      <c r="S96" s="27">
        <v>1</v>
      </c>
      <c r="T96" s="13">
        <v>0.50000847705199503</v>
      </c>
      <c r="U96" s="13">
        <f t="shared" si="3"/>
        <v>0</v>
      </c>
    </row>
    <row r="97" spans="1:22">
      <c r="A97" s="1" t="s">
        <v>59</v>
      </c>
      <c r="M97" s="1">
        <v>1</v>
      </c>
      <c r="N97" s="1">
        <v>1</v>
      </c>
      <c r="O97" s="1">
        <v>1</v>
      </c>
      <c r="R97" s="22">
        <v>0</v>
      </c>
      <c r="S97" s="27">
        <v>1</v>
      </c>
      <c r="T97" s="13">
        <v>0.50000847705199503</v>
      </c>
      <c r="U97" s="13">
        <f t="shared" si="3"/>
        <v>0</v>
      </c>
    </row>
    <row r="98" spans="1:22">
      <c r="A98" s="1" t="s">
        <v>60</v>
      </c>
      <c r="M98" s="1">
        <v>3</v>
      </c>
      <c r="N98" s="1">
        <v>3</v>
      </c>
      <c r="O98" s="1">
        <v>5</v>
      </c>
      <c r="R98" s="22">
        <v>0</v>
      </c>
      <c r="S98" s="27">
        <v>1</v>
      </c>
      <c r="T98" s="13">
        <v>4</v>
      </c>
      <c r="U98" s="13">
        <f t="shared" si="3"/>
        <v>0</v>
      </c>
    </row>
    <row r="99" spans="1:22">
      <c r="A99" s="1" t="s">
        <v>126</v>
      </c>
      <c r="M99" s="1">
        <v>4</v>
      </c>
      <c r="N99" s="1">
        <v>3</v>
      </c>
      <c r="O99" s="1">
        <v>6</v>
      </c>
      <c r="R99" s="22">
        <v>0</v>
      </c>
      <c r="S99" s="27">
        <v>1</v>
      </c>
      <c r="T99" s="13">
        <v>2</v>
      </c>
      <c r="U99" s="13">
        <f t="shared" si="3"/>
        <v>0</v>
      </c>
    </row>
    <row r="100" spans="1:22">
      <c r="A100" s="1" t="s">
        <v>61</v>
      </c>
      <c r="M100" s="1">
        <v>1</v>
      </c>
      <c r="N100" s="1">
        <v>3</v>
      </c>
      <c r="O100" s="1">
        <v>1</v>
      </c>
      <c r="R100" s="22">
        <v>0</v>
      </c>
      <c r="S100" s="27">
        <v>1</v>
      </c>
      <c r="T100" s="13">
        <v>1</v>
      </c>
      <c r="U100" s="13">
        <f t="shared" si="3"/>
        <v>0</v>
      </c>
    </row>
    <row r="101" spans="1:22">
      <c r="A101" s="1" t="s">
        <v>63</v>
      </c>
      <c r="N101" s="1">
        <v>1</v>
      </c>
      <c r="R101" s="22">
        <v>0</v>
      </c>
      <c r="S101" s="27">
        <v>1</v>
      </c>
      <c r="T101" s="13">
        <v>0.5</v>
      </c>
      <c r="U101" s="13">
        <f t="shared" si="3"/>
        <v>0</v>
      </c>
    </row>
    <row r="102" spans="1:22">
      <c r="A102" s="1" t="s">
        <v>65</v>
      </c>
      <c r="N102" s="1">
        <v>2</v>
      </c>
      <c r="R102" s="23">
        <v>0</v>
      </c>
      <c r="S102" s="28">
        <v>1</v>
      </c>
      <c r="T102" s="13">
        <v>1</v>
      </c>
      <c r="U102" s="13">
        <f t="shared" si="3"/>
        <v>0</v>
      </c>
    </row>
    <row r="104" spans="1:22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2">
      <c r="A105" s="3" t="s">
        <v>103</v>
      </c>
      <c r="B105" s="21" t="s">
        <v>158</v>
      </c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</row>
    <row r="106" spans="1:22">
      <c r="B106" s="5" t="s">
        <v>32</v>
      </c>
      <c r="C106" s="5" t="s">
        <v>40</v>
      </c>
      <c r="D106" s="5" t="s">
        <v>41</v>
      </c>
      <c r="E106" s="5" t="s">
        <v>32</v>
      </c>
      <c r="F106" s="5" t="s">
        <v>32</v>
      </c>
      <c r="G106" s="5" t="s">
        <v>32</v>
      </c>
      <c r="H106" s="5" t="s">
        <v>32</v>
      </c>
      <c r="I106" s="5" t="s">
        <v>32</v>
      </c>
      <c r="J106" s="5" t="s">
        <v>32</v>
      </c>
      <c r="K106" s="5" t="s">
        <v>32</v>
      </c>
      <c r="L106" s="5" t="s">
        <v>32</v>
      </c>
      <c r="M106" s="5" t="s">
        <v>32</v>
      </c>
      <c r="N106" s="5" t="s">
        <v>32</v>
      </c>
      <c r="O106" s="5" t="s">
        <v>32</v>
      </c>
      <c r="P106" s="5" t="s">
        <v>32</v>
      </c>
    </row>
    <row r="107" spans="1:22" ht="51">
      <c r="B107" s="6" t="s">
        <v>31</v>
      </c>
      <c r="C107" s="6" t="s">
        <v>14</v>
      </c>
      <c r="D107" s="6" t="s">
        <v>15</v>
      </c>
      <c r="E107" s="6" t="s">
        <v>16</v>
      </c>
      <c r="F107" s="6" t="s">
        <v>17</v>
      </c>
      <c r="G107" s="6" t="s">
        <v>18</v>
      </c>
      <c r="H107" s="6" t="s">
        <v>19</v>
      </c>
      <c r="I107" s="6" t="s">
        <v>76</v>
      </c>
      <c r="J107" s="6" t="s">
        <v>77</v>
      </c>
      <c r="K107" s="6" t="s">
        <v>20</v>
      </c>
      <c r="L107" s="6" t="s">
        <v>24</v>
      </c>
      <c r="M107" s="6" t="s">
        <v>21</v>
      </c>
      <c r="N107" s="6" t="s">
        <v>22</v>
      </c>
      <c r="O107" s="6" t="s">
        <v>23</v>
      </c>
      <c r="P107" s="6" t="s">
        <v>101</v>
      </c>
      <c r="R107" s="15" t="s">
        <v>33</v>
      </c>
      <c r="S107" s="6" t="s">
        <v>99</v>
      </c>
      <c r="T107" s="6" t="s">
        <v>80</v>
      </c>
      <c r="U107" s="6" t="s">
        <v>81</v>
      </c>
    </row>
    <row r="108" spans="1:22" ht="25.5">
      <c r="A108" s="4" t="s">
        <v>138</v>
      </c>
      <c r="B108" s="1">
        <f>IF(SUMPRODUCT(B50:B102,$R$50:$R$102)&lt;=10,SUMPRODUCT(B50:B102,$R$50:$R$102),10)</f>
        <v>0</v>
      </c>
      <c r="C108" s="1">
        <f>SUMPRODUCT(C50:C102,$R$50:$R$102)</f>
        <v>2</v>
      </c>
      <c r="D108" s="1">
        <f>SUMPRODUCT(D50:D102,$R$50:$R$102)</f>
        <v>0</v>
      </c>
      <c r="E108" s="1">
        <f t="shared" ref="E108:P108" si="4">IF(SUMPRODUCT(E50:E102,$R$50:$R$102)&lt;=10,SUMPRODUCT(E50:E102,$R$50:$R$102),10)</f>
        <v>0</v>
      </c>
      <c r="F108" s="1">
        <f t="shared" si="4"/>
        <v>0</v>
      </c>
      <c r="G108" s="1">
        <f t="shared" si="4"/>
        <v>9</v>
      </c>
      <c r="H108" s="1">
        <f t="shared" si="4"/>
        <v>0</v>
      </c>
      <c r="I108" s="1">
        <f t="shared" si="4"/>
        <v>0</v>
      </c>
      <c r="J108" s="1">
        <f t="shared" si="4"/>
        <v>0</v>
      </c>
      <c r="K108" s="1">
        <f t="shared" si="4"/>
        <v>0</v>
      </c>
      <c r="L108" s="1">
        <f t="shared" si="4"/>
        <v>0</v>
      </c>
      <c r="M108" s="1">
        <f t="shared" si="4"/>
        <v>0</v>
      </c>
      <c r="N108" s="1">
        <f t="shared" si="4"/>
        <v>0</v>
      </c>
      <c r="O108" s="1">
        <f t="shared" si="4"/>
        <v>0</v>
      </c>
      <c r="P108" s="1">
        <f t="shared" si="4"/>
        <v>10</v>
      </c>
      <c r="R108" s="1">
        <f>SUM(R50:R102)</f>
        <v>5</v>
      </c>
      <c r="S108" s="1">
        <f>SUM(S50:S102)</f>
        <v>1065</v>
      </c>
      <c r="T108" s="13">
        <f>SUM(T50:T102)</f>
        <v>253.68213274333843</v>
      </c>
      <c r="U108" s="13">
        <f>SUM(U50:U102)</f>
        <v>3</v>
      </c>
    </row>
    <row r="109" spans="1:22" ht="26.25" customHeight="1">
      <c r="A109" s="24" t="s">
        <v>139</v>
      </c>
      <c r="B109" s="9">
        <f>B108/B36</f>
        <v>0</v>
      </c>
      <c r="C109" s="9">
        <f>IF(C36=0,1,IF(C108/C36&lt;=1,C108/C36,1))</f>
        <v>1</v>
      </c>
      <c r="D109" s="9">
        <f>IF(D36=0,1,IF(D108/D36&lt;=1,D108/D36,1))</f>
        <v>1</v>
      </c>
      <c r="E109" s="9">
        <f t="shared" ref="E109:P109" si="5">E108/E36</f>
        <v>0</v>
      </c>
      <c r="F109" s="9">
        <f t="shared" si="5"/>
        <v>0</v>
      </c>
      <c r="G109" s="9">
        <f t="shared" si="5"/>
        <v>0.9</v>
      </c>
      <c r="H109" s="9">
        <f t="shared" si="5"/>
        <v>0</v>
      </c>
      <c r="I109" s="9">
        <f t="shared" si="5"/>
        <v>0</v>
      </c>
      <c r="J109" s="9">
        <f t="shared" si="5"/>
        <v>0</v>
      </c>
      <c r="K109" s="9">
        <f t="shared" si="5"/>
        <v>0</v>
      </c>
      <c r="L109" s="9">
        <f t="shared" si="5"/>
        <v>0</v>
      </c>
      <c r="M109" s="9">
        <f t="shared" si="5"/>
        <v>0</v>
      </c>
      <c r="N109" s="9">
        <f t="shared" si="5"/>
        <v>0</v>
      </c>
      <c r="O109" s="9">
        <f t="shared" si="5"/>
        <v>0</v>
      </c>
      <c r="P109" s="9">
        <f t="shared" si="5"/>
        <v>1</v>
      </c>
    </row>
    <row r="110" spans="1:22" ht="25.5">
      <c r="A110" s="4" t="s">
        <v>140</v>
      </c>
      <c r="B110" s="9">
        <f>VLOOKUP($A$9,$A$20:$P$30,COLUMN())</f>
        <v>0.2</v>
      </c>
      <c r="C110" s="9">
        <f t="shared" ref="C110:P110" si="6">VLOOKUP($A$9,$A$20:$P$30,COLUMN())</f>
        <v>0.1</v>
      </c>
      <c r="D110" s="9">
        <f t="shared" si="6"/>
        <v>0.1</v>
      </c>
      <c r="E110" s="9">
        <f t="shared" si="6"/>
        <v>0</v>
      </c>
      <c r="F110" s="9">
        <f t="shared" si="6"/>
        <v>0</v>
      </c>
      <c r="G110" s="9">
        <f t="shared" si="6"/>
        <v>0.05</v>
      </c>
      <c r="H110" s="9">
        <f t="shared" si="6"/>
        <v>0.05</v>
      </c>
      <c r="I110" s="9">
        <f t="shared" si="6"/>
        <v>0</v>
      </c>
      <c r="J110" s="9">
        <f t="shared" si="6"/>
        <v>0</v>
      </c>
      <c r="K110" s="9">
        <f t="shared" si="6"/>
        <v>0</v>
      </c>
      <c r="L110" s="9">
        <f t="shared" si="6"/>
        <v>0.5</v>
      </c>
      <c r="M110" s="9">
        <f t="shared" si="6"/>
        <v>0</v>
      </c>
      <c r="N110" s="9">
        <f t="shared" si="6"/>
        <v>0</v>
      </c>
      <c r="O110" s="9">
        <f t="shared" si="6"/>
        <v>0</v>
      </c>
      <c r="P110" s="9">
        <f t="shared" si="6"/>
        <v>0</v>
      </c>
      <c r="R110" s="1" t="s">
        <v>142</v>
      </c>
    </row>
    <row r="111" spans="1:22">
      <c r="A111" s="1" t="s">
        <v>66</v>
      </c>
      <c r="B111" s="8">
        <f>B109*B110</f>
        <v>0</v>
      </c>
      <c r="C111" s="8">
        <f t="shared" ref="C111:P111" si="7">C109*C110</f>
        <v>0.1</v>
      </c>
      <c r="D111" s="8">
        <f t="shared" si="7"/>
        <v>0.1</v>
      </c>
      <c r="E111" s="8">
        <f t="shared" si="7"/>
        <v>0</v>
      </c>
      <c r="F111" s="8">
        <f t="shared" si="7"/>
        <v>0</v>
      </c>
      <c r="G111" s="8">
        <f t="shared" si="7"/>
        <v>4.5000000000000005E-2</v>
      </c>
      <c r="H111" s="8">
        <f t="shared" si="7"/>
        <v>0</v>
      </c>
      <c r="I111" s="8">
        <f t="shared" si="7"/>
        <v>0</v>
      </c>
      <c r="J111" s="8">
        <f t="shared" si="7"/>
        <v>0</v>
      </c>
      <c r="K111" s="8">
        <f t="shared" si="7"/>
        <v>0</v>
      </c>
      <c r="L111" s="8">
        <f t="shared" si="7"/>
        <v>0</v>
      </c>
      <c r="M111" s="8">
        <f t="shared" si="7"/>
        <v>0</v>
      </c>
      <c r="N111" s="8">
        <f t="shared" si="7"/>
        <v>0</v>
      </c>
      <c r="O111" s="8">
        <f t="shared" si="7"/>
        <v>0</v>
      </c>
      <c r="P111" s="8">
        <f t="shared" si="7"/>
        <v>0</v>
      </c>
      <c r="S111" s="1" t="s">
        <v>145</v>
      </c>
      <c r="U111" s="29">
        <f>VLOOKUP(E9,G10:I13,3,FALSE)</f>
        <v>15</v>
      </c>
      <c r="V111" s="1" t="s">
        <v>146</v>
      </c>
    </row>
    <row r="113" spans="1:4" ht="20.25">
      <c r="A113" s="26" t="s">
        <v>141</v>
      </c>
      <c r="B113" s="26"/>
      <c r="C113" s="26"/>
      <c r="D113" s="30">
        <f>SUM(B111:P111)</f>
        <v>0.24500000000000002</v>
      </c>
    </row>
  </sheetData>
  <mergeCells count="1">
    <mergeCell ref="K11:R12"/>
  </mergeCells>
  <phoneticPr fontId="0" type="noConversion"/>
  <conditionalFormatting sqref="B20:P30">
    <cfRule type="cellIs" dxfId="2" priority="5" operator="greaterThan">
      <formula>0</formula>
    </cfRule>
  </conditionalFormatting>
  <conditionalFormatting sqref="U108">
    <cfRule type="cellIs" dxfId="1" priority="1" operator="greaterThan">
      <formula>$U$111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2:K29"/>
  <sheetViews>
    <sheetView workbookViewId="0">
      <selection activeCell="B2" sqref="B2"/>
    </sheetView>
  </sheetViews>
  <sheetFormatPr defaultRowHeight="12.75"/>
  <cols>
    <col min="1" max="1" width="21.140625" style="1" customWidth="1"/>
    <col min="2" max="3" width="9.140625" style="1"/>
    <col min="4" max="4" width="17.28515625" style="1" bestFit="1" customWidth="1"/>
    <col min="5" max="6" width="9.140625" style="1"/>
    <col min="7" max="7" width="21.7109375" style="1" bestFit="1" customWidth="1"/>
    <col min="8" max="9" width="9.140625" style="1"/>
    <col min="10" max="10" width="13.42578125" style="1" bestFit="1" customWidth="1"/>
    <col min="11" max="16384" width="9.140625" style="1"/>
  </cols>
  <sheetData>
    <row r="2" spans="1:11">
      <c r="A2" s="3" t="s">
        <v>151</v>
      </c>
    </row>
    <row r="4" spans="1:11">
      <c r="A4" s="3" t="s">
        <v>152</v>
      </c>
      <c r="B4" s="1" t="str">
        <f>Model!A9</f>
        <v>Virus Outbreak</v>
      </c>
      <c r="G4" s="3" t="s">
        <v>141</v>
      </c>
      <c r="H4" s="25">
        <f>Model!O9</f>
        <v>0.24500000000000002</v>
      </c>
    </row>
    <row r="6" spans="1:11">
      <c r="A6" s="38" t="s">
        <v>153</v>
      </c>
      <c r="B6" s="5">
        <f>Model!C9</f>
        <v>5</v>
      </c>
    </row>
    <row r="8" spans="1:11">
      <c r="A8" s="38" t="s">
        <v>154</v>
      </c>
      <c r="B8" s="1" t="str">
        <f>Model!E9</f>
        <v>Fight Back</v>
      </c>
    </row>
    <row r="9" spans="1:11">
      <c r="A9" s="38"/>
    </row>
    <row r="10" spans="1:11">
      <c r="A10" s="3" t="s">
        <v>155</v>
      </c>
    </row>
    <row r="12" spans="1:11">
      <c r="A12" s="18" t="s">
        <v>104</v>
      </c>
      <c r="B12" s="5" t="s">
        <v>156</v>
      </c>
      <c r="D12" s="18" t="s">
        <v>107</v>
      </c>
      <c r="E12" s="5" t="s">
        <v>156</v>
      </c>
      <c r="G12" s="18" t="s">
        <v>110</v>
      </c>
      <c r="H12" s="5" t="s">
        <v>156</v>
      </c>
      <c r="J12" s="18" t="s">
        <v>120</v>
      </c>
      <c r="K12" s="5" t="s">
        <v>156</v>
      </c>
    </row>
    <row r="13" spans="1:11">
      <c r="A13" s="1" t="s">
        <v>44</v>
      </c>
      <c r="B13" s="1">
        <f>Model!R51</f>
        <v>0</v>
      </c>
      <c r="D13" s="1" t="s">
        <v>50</v>
      </c>
      <c r="E13" s="1">
        <f>Model!R67</f>
        <v>0</v>
      </c>
      <c r="G13" s="1" t="s">
        <v>111</v>
      </c>
      <c r="H13" s="1">
        <f>Model!R80</f>
        <v>0</v>
      </c>
      <c r="J13" s="1" t="s">
        <v>58</v>
      </c>
      <c r="K13" s="1">
        <f>Model!R96</f>
        <v>0</v>
      </c>
    </row>
    <row r="14" spans="1:11">
      <c r="A14" s="1" t="s">
        <v>45</v>
      </c>
      <c r="B14" s="1">
        <f>Model!R52</f>
        <v>0</v>
      </c>
      <c r="D14" s="1" t="s">
        <v>95</v>
      </c>
      <c r="E14" s="1">
        <f>Model!R68</f>
        <v>0</v>
      </c>
      <c r="G14" s="1" t="s">
        <v>89</v>
      </c>
      <c r="H14" s="1">
        <f>Model!R81</f>
        <v>0</v>
      </c>
      <c r="J14" s="1" t="s">
        <v>59</v>
      </c>
      <c r="K14" s="1">
        <f>Model!R97</f>
        <v>0</v>
      </c>
    </row>
    <row r="15" spans="1:11">
      <c r="A15" s="1" t="s">
        <v>47</v>
      </c>
      <c r="B15" s="1">
        <f>Model!R53</f>
        <v>0</v>
      </c>
      <c r="D15" s="1" t="s">
        <v>117</v>
      </c>
      <c r="E15" s="1">
        <f>Model!R69</f>
        <v>0</v>
      </c>
      <c r="G15" s="1" t="s">
        <v>55</v>
      </c>
      <c r="H15" s="1">
        <f>Model!R82</f>
        <v>0</v>
      </c>
      <c r="J15" s="1" t="s">
        <v>60</v>
      </c>
      <c r="K15" s="1">
        <f>Model!R98</f>
        <v>0</v>
      </c>
    </row>
    <row r="16" spans="1:11">
      <c r="A16" s="1" t="s">
        <v>46</v>
      </c>
      <c r="B16" s="1">
        <f>Model!R54</f>
        <v>0</v>
      </c>
      <c r="D16" s="1" t="s">
        <v>62</v>
      </c>
      <c r="E16" s="1">
        <f>Model!R70</f>
        <v>0</v>
      </c>
      <c r="G16" s="1" t="s">
        <v>56</v>
      </c>
      <c r="H16" s="1">
        <f>Model!R83</f>
        <v>0</v>
      </c>
      <c r="J16" s="1" t="s">
        <v>126</v>
      </c>
      <c r="K16" s="1">
        <f>Model!R99</f>
        <v>0</v>
      </c>
    </row>
    <row r="17" spans="1:11">
      <c r="A17" s="1" t="s">
        <v>48</v>
      </c>
      <c r="B17" s="1">
        <f>Model!R55</f>
        <v>0</v>
      </c>
      <c r="D17" s="1" t="s">
        <v>86</v>
      </c>
      <c r="E17" s="1">
        <f>Model!R71</f>
        <v>1</v>
      </c>
      <c r="G17" s="1" t="s">
        <v>57</v>
      </c>
      <c r="H17" s="1">
        <f>Model!R84</f>
        <v>0</v>
      </c>
      <c r="J17" s="1" t="s">
        <v>61</v>
      </c>
      <c r="K17" s="1">
        <f>Model!R100</f>
        <v>0</v>
      </c>
    </row>
    <row r="18" spans="1:11">
      <c r="A18" s="1" t="s">
        <v>85</v>
      </c>
      <c r="B18" s="1">
        <f>Model!R56</f>
        <v>0</v>
      </c>
      <c r="D18" s="1" t="s">
        <v>118</v>
      </c>
      <c r="E18" s="1">
        <f>Model!R72</f>
        <v>0</v>
      </c>
      <c r="G18" s="18" t="s">
        <v>116</v>
      </c>
      <c r="H18" s="5" t="s">
        <v>156</v>
      </c>
      <c r="J18" s="1" t="s">
        <v>63</v>
      </c>
      <c r="K18" s="1">
        <f>Model!R101</f>
        <v>0</v>
      </c>
    </row>
    <row r="19" spans="1:11">
      <c r="A19" s="1" t="s">
        <v>102</v>
      </c>
      <c r="B19" s="1">
        <f>Model!R57</f>
        <v>2</v>
      </c>
      <c r="D19" s="1" t="s">
        <v>112</v>
      </c>
      <c r="E19" s="1">
        <f>Model!R73</f>
        <v>0</v>
      </c>
      <c r="G19" s="1" t="s">
        <v>113</v>
      </c>
      <c r="H19" s="1">
        <f>Model!R86</f>
        <v>0</v>
      </c>
      <c r="J19" s="1" t="s">
        <v>65</v>
      </c>
      <c r="K19" s="1">
        <f>Model!R102</f>
        <v>0</v>
      </c>
    </row>
    <row r="20" spans="1:11">
      <c r="A20" s="18" t="s">
        <v>105</v>
      </c>
      <c r="B20" s="5" t="s">
        <v>156</v>
      </c>
      <c r="D20" s="1" t="s">
        <v>97</v>
      </c>
      <c r="E20" s="1">
        <f>Model!R74</f>
        <v>0</v>
      </c>
      <c r="G20" s="1" t="s">
        <v>114</v>
      </c>
      <c r="H20" s="1">
        <f>Model!R87</f>
        <v>0</v>
      </c>
    </row>
    <row r="21" spans="1:11">
      <c r="A21" s="1" t="s">
        <v>106</v>
      </c>
      <c r="B21" s="1">
        <f>Model!R59</f>
        <v>0</v>
      </c>
      <c r="D21" s="1" t="s">
        <v>98</v>
      </c>
      <c r="E21" s="1">
        <f>Model!R75</f>
        <v>0</v>
      </c>
      <c r="G21" s="1" t="s">
        <v>115</v>
      </c>
      <c r="H21" s="1">
        <f>Model!R88</f>
        <v>0</v>
      </c>
    </row>
    <row r="22" spans="1:11">
      <c r="A22" s="1" t="s">
        <v>49</v>
      </c>
      <c r="B22" s="1">
        <f>Model!R60</f>
        <v>0</v>
      </c>
      <c r="D22" s="1" t="s">
        <v>64</v>
      </c>
      <c r="E22" s="1">
        <f>Model!R76</f>
        <v>0</v>
      </c>
      <c r="G22" s="1" t="s">
        <v>119</v>
      </c>
      <c r="H22" s="1">
        <f>Model!R89</f>
        <v>0</v>
      </c>
    </row>
    <row r="23" spans="1:11">
      <c r="A23" s="1" t="s">
        <v>84</v>
      </c>
      <c r="B23" s="1">
        <f>Model!R61</f>
        <v>0</v>
      </c>
      <c r="D23" s="1" t="s">
        <v>108</v>
      </c>
      <c r="E23" s="1">
        <f>Model!R77</f>
        <v>1</v>
      </c>
      <c r="G23" s="1" t="s">
        <v>125</v>
      </c>
      <c r="H23" s="1">
        <f>Model!R90</f>
        <v>0</v>
      </c>
    </row>
    <row r="24" spans="1:11">
      <c r="A24" s="1" t="s">
        <v>96</v>
      </c>
      <c r="B24" s="1">
        <f>Model!R62</f>
        <v>0</v>
      </c>
      <c r="D24" s="1" t="s">
        <v>109</v>
      </c>
      <c r="E24" s="1">
        <f>Model!R78</f>
        <v>1</v>
      </c>
      <c r="G24" s="1" t="s">
        <v>124</v>
      </c>
      <c r="H24" s="1">
        <f>Model!R91</f>
        <v>0</v>
      </c>
    </row>
    <row r="25" spans="1:11">
      <c r="A25" s="1" t="s">
        <v>100</v>
      </c>
      <c r="B25" s="1">
        <f>Model!R63</f>
        <v>0</v>
      </c>
      <c r="G25" s="1" t="s">
        <v>121</v>
      </c>
      <c r="H25" s="1">
        <f>Model!R92</f>
        <v>0</v>
      </c>
    </row>
    <row r="26" spans="1:11">
      <c r="A26" s="1" t="s">
        <v>87</v>
      </c>
      <c r="B26" s="1">
        <f>Model!R64</f>
        <v>0</v>
      </c>
      <c r="G26" s="1" t="s">
        <v>122</v>
      </c>
      <c r="H26" s="1">
        <f>Model!R93</f>
        <v>0</v>
      </c>
    </row>
    <row r="27" spans="1:11">
      <c r="A27" s="1" t="s">
        <v>88</v>
      </c>
      <c r="B27" s="1">
        <f>Model!R65</f>
        <v>0</v>
      </c>
      <c r="G27" s="1" t="s">
        <v>123</v>
      </c>
      <c r="H27" s="1">
        <f>Model!R94</f>
        <v>0</v>
      </c>
    </row>
    <row r="29" spans="1:11">
      <c r="A29" s="3" t="s">
        <v>157</v>
      </c>
      <c r="B29" s="13">
        <f>Model!U108</f>
        <v>3</v>
      </c>
    </row>
  </sheetData>
  <phoneticPr fontId="0" type="noConversion"/>
  <conditionalFormatting sqref="B13:B19 B21:B27 E13:E24 H13:H17 H19:H27 K13:K19">
    <cfRule type="cellIs" dxfId="0" priority="1" operator="greater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2:B29"/>
  <sheetViews>
    <sheetView workbookViewId="0">
      <selection activeCell="A3" sqref="A3"/>
    </sheetView>
  </sheetViews>
  <sheetFormatPr defaultRowHeight="12.75"/>
  <cols>
    <col min="1" max="16384" width="9.140625" style="1"/>
  </cols>
  <sheetData>
    <row r="2" spans="1:2">
      <c r="A2" s="3" t="s">
        <v>75</v>
      </c>
    </row>
    <row r="4" spans="1:2">
      <c r="A4" s="1" t="s">
        <v>74</v>
      </c>
    </row>
    <row r="5" spans="1:2">
      <c r="B5" s="1" t="s">
        <v>73</v>
      </c>
    </row>
    <row r="7" spans="1:2">
      <c r="A7" s="1" t="s">
        <v>159</v>
      </c>
    </row>
    <row r="9" spans="1:2">
      <c r="A9" s="1" t="s">
        <v>92</v>
      </c>
    </row>
    <row r="10" spans="1:2">
      <c r="B10" s="1" t="s">
        <v>93</v>
      </c>
    </row>
    <row r="12" spans="1:2">
      <c r="A12" s="1" t="s">
        <v>148</v>
      </c>
    </row>
    <row r="14" spans="1:2">
      <c r="A14" s="1" t="s">
        <v>149</v>
      </c>
    </row>
    <row r="16" spans="1:2">
      <c r="A16" s="1" t="s">
        <v>150</v>
      </c>
    </row>
    <row r="17" spans="1:1">
      <c r="A17" s="1" t="s">
        <v>90</v>
      </c>
    </row>
    <row r="18" spans="1:1">
      <c r="A18" s="1" t="s">
        <v>91</v>
      </c>
    </row>
    <row r="19" spans="1:1">
      <c r="A19" s="1" t="s">
        <v>127</v>
      </c>
    </row>
    <row r="20" spans="1:1">
      <c r="A20" s="1" t="s">
        <v>128</v>
      </c>
    </row>
    <row r="21" spans="1:1">
      <c r="A21" s="1" t="s">
        <v>129</v>
      </c>
    </row>
    <row r="22" spans="1:1">
      <c r="A22" s="1" t="s">
        <v>130</v>
      </c>
    </row>
    <row r="23" spans="1:1">
      <c r="A23" s="1" t="s">
        <v>131</v>
      </c>
    </row>
    <row r="24" spans="1:1">
      <c r="A24" s="1" t="s">
        <v>132</v>
      </c>
    </row>
    <row r="25" spans="1:1">
      <c r="A25" s="1" t="s">
        <v>133</v>
      </c>
    </row>
    <row r="26" spans="1:1">
      <c r="A26" s="1" t="s">
        <v>134</v>
      </c>
    </row>
    <row r="27" spans="1:1">
      <c r="A27" s="1" t="s">
        <v>135</v>
      </c>
    </row>
    <row r="28" spans="1:1">
      <c r="A28" s="1" t="s">
        <v>136</v>
      </c>
    </row>
    <row r="29" spans="1:1">
      <c r="A29" s="1" t="s">
        <v>137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Input Page</vt:lpstr>
      <vt:lpstr>Model</vt:lpstr>
      <vt:lpstr>Solution</vt:lpstr>
      <vt:lpstr>References</vt:lpstr>
      <vt:lpstr>'Input Page'!DisasterSelection</vt:lpstr>
      <vt:lpstr>DisasterSelection</vt:lpstr>
      <vt:lpstr>None</vt:lpstr>
      <vt:lpstr>'Input Page'!Tactic</vt:lpstr>
      <vt:lpstr>Tactic</vt:lpstr>
      <vt:lpstr>Tactic1</vt:lpstr>
      <vt:lpstr>Tactics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2008-04-28T16:56:04Z</dcterms:modified>
</cp:coreProperties>
</file>